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 firstSheet="4" activeTab="4"/>
  </bookViews>
  <sheets>
    <sheet name="2кв" sheetId="14" state="hidden" r:id="rId1"/>
    <sheet name="1 кв" sheetId="9" state="hidden" r:id="rId2"/>
    <sheet name="3кв" sheetId="15" state="hidden" r:id="rId3"/>
    <sheet name="4кв " sheetId="17" state="hidden" r:id="rId4"/>
    <sheet name="зведений" sheetId="18" r:id="rId5"/>
    <sheet name="Лист1" sheetId="12" r:id="rId6"/>
    <sheet name="2 кв" sheetId="8" state="hidden" r:id="rId7"/>
    <sheet name="3 кв" sheetId="7" state="hidden" r:id="rId8"/>
    <sheet name="4 кв" sheetId="6" state="hidden" r:id="rId9"/>
    <sheet name="2021" sheetId="5" state="hidden" r:id="rId10"/>
    <sheet name="2021 факт як сума кварталів" sheetId="10" state="hidden" r:id="rId11"/>
    <sheet name="2021 (план)" sheetId="11" state="hidden" r:id="rId12"/>
    <sheet name="Лист2" sheetId="19" r:id="rId13"/>
  </sheets>
  <definedNames>
    <definedName name="_xlnm.Print_Area" localSheetId="1">'1 кв'!$A$1:$F$98</definedName>
    <definedName name="_xlnm.Print_Area" localSheetId="6">'2 кв'!$A$1:$F$122</definedName>
    <definedName name="_xlnm.Print_Area" localSheetId="9">'2021'!$A$1:$F$121</definedName>
    <definedName name="_xlnm.Print_Area" localSheetId="11">'2021 (план)'!$A$11:$L$120</definedName>
    <definedName name="_xlnm.Print_Area" localSheetId="10">'2021 факт як сума кварталів'!$A$11:$G$122</definedName>
    <definedName name="_xlnm.Print_Area" localSheetId="0">'2кв'!$A$1:$F$98</definedName>
    <definedName name="_xlnm.Print_Area" localSheetId="7">'3 кв'!$A$1:$F$122</definedName>
    <definedName name="_xlnm.Print_Area" localSheetId="2">'3кв'!$A$1:$F$98</definedName>
    <definedName name="_xlnm.Print_Area" localSheetId="8">'4 кв'!$A$1:$F$122</definedName>
    <definedName name="_xlnm.Print_Area" localSheetId="3">'4кв '!$A$1:$F$98</definedName>
    <definedName name="_xlnm.Print_Area" localSheetId="4">зведений!$A$1:$F$98</definedName>
  </definedNames>
  <calcPr calcId="145621"/>
</workbook>
</file>

<file path=xl/calcChain.xml><?xml version="1.0" encoding="utf-8"?>
<calcChain xmlns="http://schemas.openxmlformats.org/spreadsheetml/2006/main">
  <c r="C24" i="18" l="1"/>
  <c r="E27" i="18"/>
  <c r="F31" i="18"/>
  <c r="E31" i="18"/>
  <c r="C48" i="14" l="1"/>
  <c r="C50" i="14"/>
  <c r="D50" i="14"/>
  <c r="C49" i="14"/>
  <c r="D49" i="14"/>
  <c r="D48" i="14"/>
  <c r="D55" i="9"/>
  <c r="D87" i="18"/>
  <c r="C87" i="18"/>
  <c r="D85" i="18"/>
  <c r="C85" i="18"/>
  <c r="D84" i="18"/>
  <c r="F84" i="18" s="1"/>
  <c r="C84" i="18"/>
  <c r="G83" i="18"/>
  <c r="F83" i="18"/>
  <c r="E83" i="18"/>
  <c r="G82" i="18"/>
  <c r="F82" i="18"/>
  <c r="E82" i="18"/>
  <c r="G80" i="18"/>
  <c r="C80" i="18"/>
  <c r="E80" i="18" s="1"/>
  <c r="G79" i="18"/>
  <c r="D75" i="18"/>
  <c r="C75" i="18"/>
  <c r="G75" i="18" s="1"/>
  <c r="D74" i="18"/>
  <c r="C74" i="18"/>
  <c r="D73" i="18"/>
  <c r="C73" i="18"/>
  <c r="D72" i="18"/>
  <c r="C72" i="18"/>
  <c r="D70" i="18"/>
  <c r="C70" i="18"/>
  <c r="D69" i="18"/>
  <c r="C69" i="18"/>
  <c r="D68" i="18"/>
  <c r="C68" i="18"/>
  <c r="D67" i="18"/>
  <c r="C67" i="18"/>
  <c r="G65" i="18"/>
  <c r="G64" i="18"/>
  <c r="F64" i="18"/>
  <c r="E64" i="18"/>
  <c r="G63" i="18"/>
  <c r="F63" i="18"/>
  <c r="E63" i="18"/>
  <c r="D62" i="18"/>
  <c r="C62" i="18"/>
  <c r="D61" i="18"/>
  <c r="F61" i="18" s="1"/>
  <c r="C61" i="18"/>
  <c r="G60" i="18"/>
  <c r="F60" i="18"/>
  <c r="E60" i="18"/>
  <c r="G56" i="18"/>
  <c r="F56" i="18"/>
  <c r="E56" i="18"/>
  <c r="D55" i="18"/>
  <c r="C55" i="18"/>
  <c r="G54" i="18"/>
  <c r="F54" i="18"/>
  <c r="E54" i="18"/>
  <c r="D53" i="18"/>
  <c r="C53" i="18"/>
  <c r="G52" i="18"/>
  <c r="G51" i="18"/>
  <c r="F51" i="18"/>
  <c r="E51" i="18"/>
  <c r="G50" i="18"/>
  <c r="F50" i="18"/>
  <c r="E50" i="18"/>
  <c r="G49" i="18"/>
  <c r="F49" i="18"/>
  <c r="E49" i="18"/>
  <c r="G48" i="18"/>
  <c r="F48" i="18"/>
  <c r="E48" i="18"/>
  <c r="G47" i="18"/>
  <c r="F47" i="18"/>
  <c r="E47" i="18"/>
  <c r="D46" i="18"/>
  <c r="C46" i="18"/>
  <c r="G46" i="18" s="1"/>
  <c r="D45" i="18"/>
  <c r="G45" i="18" s="1"/>
  <c r="D44" i="18"/>
  <c r="G44" i="18" s="1"/>
  <c r="D43" i="18"/>
  <c r="G43" i="18" s="1"/>
  <c r="G41" i="18"/>
  <c r="F41" i="18"/>
  <c r="E41" i="18"/>
  <c r="G40" i="18"/>
  <c r="F40" i="18"/>
  <c r="E40" i="18"/>
  <c r="D39" i="18"/>
  <c r="G39" i="18" s="1"/>
  <c r="D38" i="18"/>
  <c r="F38" i="18" s="1"/>
  <c r="G37" i="18"/>
  <c r="F37" i="18"/>
  <c r="E37" i="18"/>
  <c r="G36" i="18"/>
  <c r="F36" i="18"/>
  <c r="E36" i="18"/>
  <c r="G35" i="18"/>
  <c r="F35" i="18"/>
  <c r="E35" i="18"/>
  <c r="G34" i="18"/>
  <c r="F34" i="18"/>
  <c r="E34" i="18"/>
  <c r="G33" i="18"/>
  <c r="F33" i="18"/>
  <c r="E33" i="18"/>
  <c r="D32" i="18"/>
  <c r="C32" i="18"/>
  <c r="G30" i="18"/>
  <c r="F30" i="18"/>
  <c r="E30" i="18"/>
  <c r="G29" i="18"/>
  <c r="F29" i="18"/>
  <c r="E29" i="18"/>
  <c r="G28" i="18"/>
  <c r="F28" i="18"/>
  <c r="E28" i="18"/>
  <c r="G27" i="18"/>
  <c r="F27" i="18"/>
  <c r="G26" i="18"/>
  <c r="F26" i="18"/>
  <c r="E26" i="18"/>
  <c r="G25" i="18"/>
  <c r="F25" i="18"/>
  <c r="E25" i="18"/>
  <c r="G23" i="18"/>
  <c r="F23" i="18"/>
  <c r="E23" i="18"/>
  <c r="G22" i="18"/>
  <c r="F22" i="18"/>
  <c r="E22" i="18"/>
  <c r="G21" i="18"/>
  <c r="F21" i="18"/>
  <c r="E21" i="18"/>
  <c r="D20" i="18"/>
  <c r="C20" i="18"/>
  <c r="G19" i="18"/>
  <c r="E19" i="18"/>
  <c r="G18" i="18"/>
  <c r="F18" i="18"/>
  <c r="E18" i="18"/>
  <c r="G17" i="18"/>
  <c r="F17" i="18"/>
  <c r="E17" i="18"/>
  <c r="G16" i="18"/>
  <c r="F16" i="18"/>
  <c r="E16" i="18"/>
  <c r="A12" i="18"/>
  <c r="C80" i="17"/>
  <c r="D87" i="17"/>
  <c r="C87" i="17"/>
  <c r="D85" i="17"/>
  <c r="C85" i="17"/>
  <c r="D84" i="17"/>
  <c r="C84" i="17"/>
  <c r="G83" i="17"/>
  <c r="F83" i="17"/>
  <c r="E83" i="17"/>
  <c r="G82" i="17"/>
  <c r="F82" i="17"/>
  <c r="E82" i="17"/>
  <c r="G79" i="17"/>
  <c r="D75" i="17"/>
  <c r="C75" i="17"/>
  <c r="D74" i="17"/>
  <c r="C74" i="17"/>
  <c r="D73" i="17"/>
  <c r="C73" i="17"/>
  <c r="D72" i="17"/>
  <c r="C72" i="17"/>
  <c r="D70" i="17"/>
  <c r="C70" i="17"/>
  <c r="D69" i="17"/>
  <c r="F69" i="17" s="1"/>
  <c r="C69" i="17"/>
  <c r="D68" i="17"/>
  <c r="C68" i="17"/>
  <c r="C66" i="17" s="1"/>
  <c r="D67" i="17"/>
  <c r="F67" i="17" s="1"/>
  <c r="C67" i="17"/>
  <c r="G65" i="17"/>
  <c r="G64" i="17"/>
  <c r="F64" i="17"/>
  <c r="E64" i="17"/>
  <c r="F63" i="17"/>
  <c r="D62" i="17"/>
  <c r="F62" i="17" s="1"/>
  <c r="C62" i="17"/>
  <c r="D61" i="17"/>
  <c r="C61" i="17"/>
  <c r="G60" i="17"/>
  <c r="F60" i="17"/>
  <c r="E60" i="17"/>
  <c r="D59" i="17"/>
  <c r="C59" i="17"/>
  <c r="G59" i="17" s="1"/>
  <c r="G56" i="17"/>
  <c r="F56" i="17"/>
  <c r="E56" i="17"/>
  <c r="D55" i="17"/>
  <c r="F55" i="17" s="1"/>
  <c r="C55" i="17"/>
  <c r="C53" i="17" s="1"/>
  <c r="G54" i="17"/>
  <c r="F54" i="17"/>
  <c r="E54" i="17"/>
  <c r="G52" i="17"/>
  <c r="G51" i="17"/>
  <c r="F51" i="17"/>
  <c r="E51" i="17"/>
  <c r="G50" i="17"/>
  <c r="F50" i="17"/>
  <c r="E50" i="17"/>
  <c r="G49" i="17"/>
  <c r="F49" i="17"/>
  <c r="E49" i="17"/>
  <c r="G48" i="17"/>
  <c r="F48" i="17"/>
  <c r="E48" i="17"/>
  <c r="G47" i="17"/>
  <c r="F47" i="17"/>
  <c r="E47" i="17"/>
  <c r="D46" i="17"/>
  <c r="C46" i="17"/>
  <c r="D45" i="17"/>
  <c r="F45" i="17" s="1"/>
  <c r="D44" i="17"/>
  <c r="F44" i="17" s="1"/>
  <c r="D43" i="17"/>
  <c r="F43" i="17" s="1"/>
  <c r="G41" i="17"/>
  <c r="F41" i="17"/>
  <c r="E41" i="17"/>
  <c r="G40" i="17"/>
  <c r="F40" i="17"/>
  <c r="E40" i="17"/>
  <c r="D39" i="17"/>
  <c r="C39" i="17"/>
  <c r="D38" i="17"/>
  <c r="F38" i="17" s="1"/>
  <c r="G37" i="17"/>
  <c r="F37" i="17"/>
  <c r="E37" i="17"/>
  <c r="G36" i="17"/>
  <c r="F36" i="17"/>
  <c r="E36" i="17"/>
  <c r="G35" i="17"/>
  <c r="F35" i="17"/>
  <c r="E35" i="17"/>
  <c r="G34" i="17"/>
  <c r="F34" i="17"/>
  <c r="E34" i="17"/>
  <c r="G33" i="17"/>
  <c r="F33" i="17"/>
  <c r="E33" i="17"/>
  <c r="D32" i="17"/>
  <c r="C32" i="17"/>
  <c r="C24" i="17" s="1"/>
  <c r="G30" i="17"/>
  <c r="F30" i="17"/>
  <c r="E30" i="17"/>
  <c r="G29" i="17"/>
  <c r="F29" i="17"/>
  <c r="E29" i="17"/>
  <c r="G28" i="17"/>
  <c r="F28" i="17"/>
  <c r="E28" i="17"/>
  <c r="G27" i="17"/>
  <c r="F27" i="17"/>
  <c r="E27" i="17"/>
  <c r="G26" i="17"/>
  <c r="F26" i="17"/>
  <c r="E26" i="17"/>
  <c r="G25" i="17"/>
  <c r="F25" i="17"/>
  <c r="E25" i="17"/>
  <c r="G23" i="17"/>
  <c r="F23" i="17"/>
  <c r="E23" i="17"/>
  <c r="G22" i="17"/>
  <c r="F22" i="17"/>
  <c r="E22" i="17"/>
  <c r="G21" i="17"/>
  <c r="F21" i="17"/>
  <c r="E21" i="17"/>
  <c r="D20" i="17"/>
  <c r="C20" i="17"/>
  <c r="G19" i="17"/>
  <c r="F19" i="17"/>
  <c r="E19" i="17"/>
  <c r="G18" i="17"/>
  <c r="F18" i="17"/>
  <c r="E18" i="17"/>
  <c r="G17" i="17"/>
  <c r="F17" i="17"/>
  <c r="E17" i="17"/>
  <c r="G16" i="17"/>
  <c r="F16" i="17"/>
  <c r="E16" i="17"/>
  <c r="A12" i="17"/>
  <c r="D87" i="15"/>
  <c r="C87" i="15"/>
  <c r="D85" i="15"/>
  <c r="C85" i="15"/>
  <c r="D84" i="15"/>
  <c r="C84" i="15"/>
  <c r="G83" i="15"/>
  <c r="F83" i="15"/>
  <c r="E83" i="15"/>
  <c r="G82" i="15"/>
  <c r="F82" i="15"/>
  <c r="E82" i="15"/>
  <c r="C80" i="15"/>
  <c r="G79" i="15"/>
  <c r="D75" i="15"/>
  <c r="C75" i="15"/>
  <c r="D74" i="15"/>
  <c r="C74" i="15"/>
  <c r="D73" i="15"/>
  <c r="C73" i="15"/>
  <c r="D72" i="15"/>
  <c r="C72" i="15"/>
  <c r="G72" i="15" s="1"/>
  <c r="D70" i="15"/>
  <c r="C70" i="15"/>
  <c r="G70" i="15" s="1"/>
  <c r="D69" i="15"/>
  <c r="C69" i="15"/>
  <c r="D68" i="15"/>
  <c r="C68" i="15"/>
  <c r="D67" i="15"/>
  <c r="C67" i="15"/>
  <c r="C66" i="15" s="1"/>
  <c r="G65" i="15"/>
  <c r="G64" i="15"/>
  <c r="F64" i="15"/>
  <c r="E64" i="15"/>
  <c r="D63" i="15"/>
  <c r="F63" i="15" s="1"/>
  <c r="D62" i="15"/>
  <c r="C62" i="15"/>
  <c r="D61" i="15"/>
  <c r="D58" i="15" s="1"/>
  <c r="C61" i="15"/>
  <c r="G60" i="15"/>
  <c r="F60" i="15"/>
  <c r="E60" i="15"/>
  <c r="D59" i="15"/>
  <c r="C59" i="15"/>
  <c r="G59" i="15" s="1"/>
  <c r="G56" i="15"/>
  <c r="F56" i="15"/>
  <c r="E56" i="15"/>
  <c r="D55" i="15"/>
  <c r="C55" i="15"/>
  <c r="C53" i="15" s="1"/>
  <c r="G54" i="15"/>
  <c r="E54" i="15"/>
  <c r="F54" i="15"/>
  <c r="G52" i="15"/>
  <c r="G51" i="15"/>
  <c r="F51" i="15"/>
  <c r="E51" i="15"/>
  <c r="G50" i="15"/>
  <c r="F50" i="15"/>
  <c r="E50" i="15"/>
  <c r="G49" i="15"/>
  <c r="F49" i="15"/>
  <c r="E49" i="15"/>
  <c r="G48" i="15"/>
  <c r="F48" i="15"/>
  <c r="E48" i="15"/>
  <c r="G47" i="15"/>
  <c r="F47" i="15"/>
  <c r="E47" i="15"/>
  <c r="D46" i="15"/>
  <c r="C46" i="15"/>
  <c r="D45" i="15"/>
  <c r="F45" i="15" s="1"/>
  <c r="D44" i="15"/>
  <c r="F44" i="15" s="1"/>
  <c r="D43" i="15"/>
  <c r="F43" i="15" s="1"/>
  <c r="G41" i="15"/>
  <c r="F41" i="15"/>
  <c r="E41" i="15"/>
  <c r="G40" i="15"/>
  <c r="F40" i="15"/>
  <c r="E40" i="15"/>
  <c r="D39" i="15"/>
  <c r="C39" i="15"/>
  <c r="D38" i="15"/>
  <c r="F38" i="15" s="1"/>
  <c r="G37" i="15"/>
  <c r="F37" i="15"/>
  <c r="E37" i="15"/>
  <c r="G36" i="15"/>
  <c r="F36" i="15"/>
  <c r="E36" i="15"/>
  <c r="G35" i="15"/>
  <c r="F35" i="15"/>
  <c r="E35" i="15"/>
  <c r="G34" i="15"/>
  <c r="F34" i="15"/>
  <c r="E34" i="15"/>
  <c r="G33" i="15"/>
  <c r="F33" i="15"/>
  <c r="E33" i="15"/>
  <c r="D32" i="15"/>
  <c r="D24" i="15" s="1"/>
  <c r="C32" i="15"/>
  <c r="G30" i="15"/>
  <c r="F30" i="15"/>
  <c r="E30" i="15"/>
  <c r="G29" i="15"/>
  <c r="F29" i="15"/>
  <c r="E29" i="15"/>
  <c r="G28" i="15"/>
  <c r="F28" i="15"/>
  <c r="E28" i="15"/>
  <c r="G27" i="15"/>
  <c r="F27" i="15"/>
  <c r="E27" i="15"/>
  <c r="G26" i="15"/>
  <c r="F26" i="15"/>
  <c r="E26" i="15"/>
  <c r="G25" i="15"/>
  <c r="F25" i="15"/>
  <c r="E25" i="15"/>
  <c r="G23" i="15"/>
  <c r="F23" i="15"/>
  <c r="E23" i="15"/>
  <c r="G22" i="15"/>
  <c r="F22" i="15"/>
  <c r="E22" i="15"/>
  <c r="G21" i="15"/>
  <c r="F21" i="15"/>
  <c r="E21" i="15"/>
  <c r="D20" i="15"/>
  <c r="C20" i="15"/>
  <c r="G19" i="15"/>
  <c r="F19" i="15"/>
  <c r="E19" i="15"/>
  <c r="G18" i="15"/>
  <c r="F18" i="15"/>
  <c r="E18" i="15"/>
  <c r="G17" i="15"/>
  <c r="E17" i="15"/>
  <c r="G16" i="15"/>
  <c r="F16" i="15"/>
  <c r="E16" i="15"/>
  <c r="A12" i="15"/>
  <c r="F39" i="15" l="1"/>
  <c r="F72" i="15"/>
  <c r="F87" i="15"/>
  <c r="F32" i="17"/>
  <c r="D58" i="17"/>
  <c r="E45" i="15"/>
  <c r="F55" i="15"/>
  <c r="F74" i="15"/>
  <c r="F84" i="15"/>
  <c r="C77" i="18"/>
  <c r="F73" i="18"/>
  <c r="F68" i="17"/>
  <c r="F73" i="17"/>
  <c r="C76" i="18"/>
  <c r="G38" i="18"/>
  <c r="C58" i="18"/>
  <c r="G62" i="18"/>
  <c r="C71" i="18"/>
  <c r="C76" i="15"/>
  <c r="F85" i="17"/>
  <c r="E38" i="18"/>
  <c r="G53" i="18"/>
  <c r="G70" i="18"/>
  <c r="E44" i="15"/>
  <c r="G45" i="15"/>
  <c r="F61" i="17"/>
  <c r="F70" i="17"/>
  <c r="D77" i="15"/>
  <c r="G44" i="15"/>
  <c r="F59" i="15"/>
  <c r="G61" i="15"/>
  <c r="F68" i="15"/>
  <c r="F73" i="15"/>
  <c r="F75" i="15"/>
  <c r="F85" i="15"/>
  <c r="F39" i="17"/>
  <c r="D53" i="17"/>
  <c r="G72" i="17"/>
  <c r="G74" i="17"/>
  <c r="F84" i="17"/>
  <c r="F87" i="17"/>
  <c r="F67" i="18"/>
  <c r="F69" i="18"/>
  <c r="G32" i="18"/>
  <c r="F20" i="18"/>
  <c r="E43" i="15"/>
  <c r="F69" i="15"/>
  <c r="G74" i="15"/>
  <c r="C76" i="17"/>
  <c r="E38" i="17"/>
  <c r="G61" i="17"/>
  <c r="G70" i="17"/>
  <c r="F74" i="17"/>
  <c r="D42" i="18"/>
  <c r="G42" i="18" s="1"/>
  <c r="D58" i="18"/>
  <c r="E58" i="18" s="1"/>
  <c r="G74" i="18"/>
  <c r="G85" i="18"/>
  <c r="D66" i="18"/>
  <c r="G43" i="15"/>
  <c r="F53" i="17"/>
  <c r="F61" i="15"/>
  <c r="F70" i="15"/>
  <c r="D42" i="17"/>
  <c r="F42" i="17" s="1"/>
  <c r="D71" i="17"/>
  <c r="F75" i="17"/>
  <c r="F59" i="18"/>
  <c r="C66" i="18"/>
  <c r="F75" i="18"/>
  <c r="F87" i="18"/>
  <c r="D71" i="15"/>
  <c r="G39" i="15"/>
  <c r="D42" i="15"/>
  <c r="F62" i="15"/>
  <c r="F67" i="15"/>
  <c r="F59" i="17"/>
  <c r="G68" i="17"/>
  <c r="F72" i="17"/>
  <c r="G85" i="17"/>
  <c r="G55" i="18"/>
  <c r="G72" i="18"/>
  <c r="G38" i="17"/>
  <c r="G68" i="15"/>
  <c r="G68" i="18"/>
  <c r="G73" i="18"/>
  <c r="G84" i="18"/>
  <c r="G85" i="15"/>
  <c r="G46" i="17"/>
  <c r="G61" i="18"/>
  <c r="G69" i="18"/>
  <c r="F46" i="18"/>
  <c r="E20" i="18"/>
  <c r="G20" i="18"/>
  <c r="F32" i="18"/>
  <c r="F39" i="18"/>
  <c r="F42" i="18"/>
  <c r="F43" i="18"/>
  <c r="F44" i="18"/>
  <c r="F45" i="18"/>
  <c r="E46" i="18"/>
  <c r="F53" i="18"/>
  <c r="F55" i="18"/>
  <c r="E59" i="18"/>
  <c r="G59" i="18"/>
  <c r="E61" i="18"/>
  <c r="F62" i="18"/>
  <c r="E67" i="18"/>
  <c r="G67" i="18"/>
  <c r="F68" i="18"/>
  <c r="E69" i="18"/>
  <c r="F70" i="18"/>
  <c r="F72" i="18"/>
  <c r="E73" i="18"/>
  <c r="F74" i="18"/>
  <c r="E75" i="18"/>
  <c r="E84" i="18"/>
  <c r="F85" i="18"/>
  <c r="E87" i="18"/>
  <c r="G87" i="18"/>
  <c r="D24" i="18"/>
  <c r="E32" i="18"/>
  <c r="E39" i="18"/>
  <c r="E42" i="18"/>
  <c r="E43" i="18"/>
  <c r="E44" i="18"/>
  <c r="E45" i="18"/>
  <c r="E53" i="18"/>
  <c r="E55" i="18"/>
  <c r="E62" i="18"/>
  <c r="E68" i="18"/>
  <c r="E70" i="18"/>
  <c r="D71" i="18"/>
  <c r="E72" i="18"/>
  <c r="E74" i="18"/>
  <c r="F80" i="18"/>
  <c r="E85" i="18"/>
  <c r="D24" i="17"/>
  <c r="D77" i="17" s="1"/>
  <c r="F46" i="17"/>
  <c r="F20" i="17"/>
  <c r="F24" i="17"/>
  <c r="E32" i="17"/>
  <c r="G32" i="17"/>
  <c r="E39" i="17"/>
  <c r="G39" i="17"/>
  <c r="E42" i="17"/>
  <c r="G42" i="17"/>
  <c r="E43" i="17"/>
  <c r="G43" i="17"/>
  <c r="E44" i="17"/>
  <c r="G44" i="17"/>
  <c r="E45" i="17"/>
  <c r="G45" i="17"/>
  <c r="E53" i="17"/>
  <c r="G53" i="17"/>
  <c r="E55" i="17"/>
  <c r="G55" i="17"/>
  <c r="C58" i="17"/>
  <c r="E58" i="17" s="1"/>
  <c r="E62" i="17"/>
  <c r="G62" i="17"/>
  <c r="E63" i="17"/>
  <c r="G63" i="17"/>
  <c r="D66" i="17"/>
  <c r="E67" i="17"/>
  <c r="G67" i="17"/>
  <c r="E69" i="17"/>
  <c r="G69" i="17"/>
  <c r="C71" i="17"/>
  <c r="F71" i="17" s="1"/>
  <c r="E71" i="17"/>
  <c r="E73" i="17"/>
  <c r="G73" i="17"/>
  <c r="E75" i="17"/>
  <c r="G75" i="17"/>
  <c r="C77" i="17"/>
  <c r="F77" i="17" s="1"/>
  <c r="E80" i="17"/>
  <c r="G80" i="17"/>
  <c r="E84" i="17"/>
  <c r="G84" i="17"/>
  <c r="E87" i="17"/>
  <c r="G87" i="17"/>
  <c r="E20" i="17"/>
  <c r="G20" i="17"/>
  <c r="G24" i="17"/>
  <c r="E46" i="17"/>
  <c r="E59" i="17"/>
  <c r="E61" i="17"/>
  <c r="E68" i="17"/>
  <c r="E70" i="17"/>
  <c r="E72" i="17"/>
  <c r="E74" i="17"/>
  <c r="F80" i="17"/>
  <c r="E85" i="17"/>
  <c r="G32" i="15"/>
  <c r="F46" i="15"/>
  <c r="F32" i="15"/>
  <c r="F20" i="15"/>
  <c r="F17" i="15"/>
  <c r="E20" i="15"/>
  <c r="G20" i="15"/>
  <c r="C24" i="15"/>
  <c r="C77" i="15" s="1"/>
  <c r="F77" i="15" s="1"/>
  <c r="E38" i="15"/>
  <c r="G38" i="15"/>
  <c r="E46" i="15"/>
  <c r="G46" i="15"/>
  <c r="D53" i="15"/>
  <c r="E55" i="15"/>
  <c r="G55" i="15"/>
  <c r="C58" i="15"/>
  <c r="E58" i="15" s="1"/>
  <c r="E62" i="15"/>
  <c r="G62" i="15"/>
  <c r="E63" i="15"/>
  <c r="G63" i="15"/>
  <c r="D66" i="15"/>
  <c r="E67" i="15"/>
  <c r="G67" i="15"/>
  <c r="E69" i="15"/>
  <c r="G69" i="15"/>
  <c r="C71" i="15"/>
  <c r="F71" i="15" s="1"/>
  <c r="E73" i="15"/>
  <c r="G73" i="15"/>
  <c r="E75" i="15"/>
  <c r="G75" i="15"/>
  <c r="E80" i="15"/>
  <c r="G80" i="15"/>
  <c r="E84" i="15"/>
  <c r="G84" i="15"/>
  <c r="E87" i="15"/>
  <c r="G87" i="15"/>
  <c r="E32" i="15"/>
  <c r="E39" i="15"/>
  <c r="E59" i="15"/>
  <c r="E61" i="15"/>
  <c r="E68" i="15"/>
  <c r="E70" i="15"/>
  <c r="E72" i="15"/>
  <c r="E74" i="15"/>
  <c r="F80" i="15"/>
  <c r="E85" i="15"/>
  <c r="C80" i="14"/>
  <c r="E80" i="14" s="1"/>
  <c r="D87" i="14"/>
  <c r="C87" i="14"/>
  <c r="D84" i="14"/>
  <c r="C84" i="14"/>
  <c r="G79" i="14"/>
  <c r="D75" i="14"/>
  <c r="C75" i="14"/>
  <c r="D74" i="14"/>
  <c r="C74" i="14"/>
  <c r="D73" i="14"/>
  <c r="C73" i="14"/>
  <c r="D72" i="14"/>
  <c r="C72" i="14"/>
  <c r="D70" i="14"/>
  <c r="G70" i="14" s="1"/>
  <c r="C70" i="14"/>
  <c r="D69" i="14"/>
  <c r="C69" i="14"/>
  <c r="D68" i="14"/>
  <c r="C68" i="14"/>
  <c r="D67" i="14"/>
  <c r="C67" i="14"/>
  <c r="G65" i="14"/>
  <c r="G64" i="14"/>
  <c r="D63" i="14"/>
  <c r="F63" i="14" s="1"/>
  <c r="D62" i="14"/>
  <c r="C62" i="14"/>
  <c r="D61" i="14"/>
  <c r="C61" i="14"/>
  <c r="G60" i="14"/>
  <c r="F60" i="14"/>
  <c r="E60" i="14"/>
  <c r="D59" i="14"/>
  <c r="C59" i="14"/>
  <c r="G56" i="14"/>
  <c r="D55" i="14"/>
  <c r="C55" i="14"/>
  <c r="C53" i="14" s="1"/>
  <c r="G52" i="14"/>
  <c r="G51" i="14"/>
  <c r="F51" i="14"/>
  <c r="E51" i="14"/>
  <c r="G50" i="14"/>
  <c r="F50" i="14"/>
  <c r="E50" i="14"/>
  <c r="G49" i="14"/>
  <c r="F49" i="14"/>
  <c r="E49" i="14"/>
  <c r="G48" i="14"/>
  <c r="F48" i="14"/>
  <c r="E48" i="14"/>
  <c r="D45" i="14"/>
  <c r="F45" i="14" s="1"/>
  <c r="D44" i="14"/>
  <c r="F44" i="14" s="1"/>
  <c r="D43" i="14"/>
  <c r="F43" i="14" s="1"/>
  <c r="G41" i="14"/>
  <c r="F41" i="14"/>
  <c r="E41" i="14"/>
  <c r="G40" i="14"/>
  <c r="F40" i="14"/>
  <c r="E40" i="14"/>
  <c r="D39" i="14"/>
  <c r="C39" i="14"/>
  <c r="D38" i="14"/>
  <c r="G38" i="14" s="1"/>
  <c r="G37" i="14"/>
  <c r="F37" i="14"/>
  <c r="E37" i="14"/>
  <c r="G36" i="14"/>
  <c r="F36" i="14"/>
  <c r="E36" i="14"/>
  <c r="G35" i="14"/>
  <c r="F35" i="14"/>
  <c r="E35" i="14"/>
  <c r="G34" i="14"/>
  <c r="F34" i="14"/>
  <c r="E34" i="14"/>
  <c r="G33" i="14"/>
  <c r="F33" i="14"/>
  <c r="E33" i="14"/>
  <c r="D32" i="14"/>
  <c r="D47" i="14" s="1"/>
  <c r="C32" i="14"/>
  <c r="G30" i="14"/>
  <c r="F30" i="14"/>
  <c r="E30" i="14"/>
  <c r="G29" i="14"/>
  <c r="F29" i="14"/>
  <c r="E29" i="14"/>
  <c r="G28" i="14"/>
  <c r="F28" i="14"/>
  <c r="E28" i="14"/>
  <c r="G27" i="14"/>
  <c r="F27" i="14"/>
  <c r="E27" i="14"/>
  <c r="G26" i="14"/>
  <c r="F26" i="14"/>
  <c r="E26" i="14"/>
  <c r="G25" i="14"/>
  <c r="F25" i="14"/>
  <c r="E25" i="14"/>
  <c r="G23" i="14"/>
  <c r="F23" i="14"/>
  <c r="E23" i="14"/>
  <c r="G22" i="14"/>
  <c r="F22" i="14"/>
  <c r="E22" i="14"/>
  <c r="G21" i="14"/>
  <c r="F21" i="14"/>
  <c r="E21" i="14"/>
  <c r="D20" i="14"/>
  <c r="C20" i="14"/>
  <c r="G19" i="14"/>
  <c r="F19" i="14"/>
  <c r="E19" i="14"/>
  <c r="G18" i="14"/>
  <c r="F18" i="14"/>
  <c r="E18" i="14"/>
  <c r="F17" i="14"/>
  <c r="G16" i="14"/>
  <c r="F16" i="14"/>
  <c r="E16" i="14"/>
  <c r="A12" i="14"/>
  <c r="C20" i="9"/>
  <c r="D20" i="9"/>
  <c r="A12" i="9"/>
  <c r="D46" i="9"/>
  <c r="D32" i="9"/>
  <c r="D24" i="9" s="1"/>
  <c r="C32" i="9"/>
  <c r="C24" i="9" s="1"/>
  <c r="C46" i="9"/>
  <c r="C78" i="18" l="1"/>
  <c r="C81" i="18" s="1"/>
  <c r="G58" i="18"/>
  <c r="G66" i="18"/>
  <c r="F58" i="18"/>
  <c r="D24" i="14"/>
  <c r="C76" i="14"/>
  <c r="G20" i="14"/>
  <c r="D46" i="14"/>
  <c r="G58" i="15"/>
  <c r="G71" i="17"/>
  <c r="F69" i="14"/>
  <c r="C24" i="14"/>
  <c r="C47" i="14"/>
  <c r="C66" i="14"/>
  <c r="C71" i="14"/>
  <c r="F54" i="14"/>
  <c r="D53" i="14"/>
  <c r="F67" i="14"/>
  <c r="E66" i="18"/>
  <c r="D76" i="18"/>
  <c r="E76" i="18" s="1"/>
  <c r="F42" i="15"/>
  <c r="G42" i="15"/>
  <c r="E42" i="15"/>
  <c r="D66" i="14"/>
  <c r="G66" i="14" s="1"/>
  <c r="G58" i="17"/>
  <c r="F58" i="17"/>
  <c r="F39" i="14"/>
  <c r="G68" i="14"/>
  <c r="G71" i="15"/>
  <c r="F66" i="18"/>
  <c r="F71" i="18"/>
  <c r="G71" i="18"/>
  <c r="E71" i="18"/>
  <c r="D77" i="18"/>
  <c r="F24" i="18"/>
  <c r="G24" i="18"/>
  <c r="E24" i="18"/>
  <c r="E24" i="17"/>
  <c r="G66" i="17"/>
  <c r="E66" i="17"/>
  <c r="F66" i="17"/>
  <c r="C78" i="17"/>
  <c r="C81" i="17" s="1"/>
  <c r="G77" i="17"/>
  <c r="D76" i="17"/>
  <c r="E77" i="17"/>
  <c r="G24" i="15"/>
  <c r="G66" i="15"/>
  <c r="E66" i="15"/>
  <c r="F66" i="15"/>
  <c r="G53" i="15"/>
  <c r="E53" i="15"/>
  <c r="F53" i="15"/>
  <c r="F58" i="15"/>
  <c r="C78" i="15"/>
  <c r="C81" i="15" s="1"/>
  <c r="G77" i="15"/>
  <c r="F24" i="15"/>
  <c r="E71" i="15"/>
  <c r="E24" i="15"/>
  <c r="D76" i="15"/>
  <c r="E77" i="15"/>
  <c r="E44" i="14"/>
  <c r="E54" i="14"/>
  <c r="C58" i="14"/>
  <c r="G61" i="14"/>
  <c r="F62" i="14"/>
  <c r="E63" i="14"/>
  <c r="G73" i="14"/>
  <c r="G75" i="14"/>
  <c r="F82" i="14"/>
  <c r="G83" i="14"/>
  <c r="F84" i="14"/>
  <c r="G85" i="14"/>
  <c r="F87" i="14"/>
  <c r="G17" i="14"/>
  <c r="G43" i="14"/>
  <c r="G45" i="14"/>
  <c r="E17" i="14"/>
  <c r="G39" i="14"/>
  <c r="D42" i="14"/>
  <c r="E43" i="14"/>
  <c r="G44" i="14"/>
  <c r="E45" i="14"/>
  <c r="G54" i="14"/>
  <c r="G55" i="14"/>
  <c r="G59" i="14"/>
  <c r="G62" i="14"/>
  <c r="G63" i="14"/>
  <c r="G69" i="14"/>
  <c r="G72" i="14"/>
  <c r="F73" i="14"/>
  <c r="G74" i="14"/>
  <c r="F75" i="14"/>
  <c r="G82" i="14"/>
  <c r="G84" i="14"/>
  <c r="G87" i="14"/>
  <c r="E24" i="9"/>
  <c r="G80" i="14"/>
  <c r="F32" i="14"/>
  <c r="F20" i="14"/>
  <c r="E32" i="14"/>
  <c r="G32" i="14"/>
  <c r="F38" i="14"/>
  <c r="E39" i="14"/>
  <c r="F55" i="14"/>
  <c r="F56" i="14"/>
  <c r="F59" i="14"/>
  <c r="F61" i="14"/>
  <c r="E62" i="14"/>
  <c r="F64" i="14"/>
  <c r="E67" i="14"/>
  <c r="G67" i="14"/>
  <c r="F68" i="14"/>
  <c r="E69" i="14"/>
  <c r="F70" i="14"/>
  <c r="F72" i="14"/>
  <c r="E73" i="14"/>
  <c r="F74" i="14"/>
  <c r="E75" i="14"/>
  <c r="E82" i="14"/>
  <c r="F83" i="14"/>
  <c r="E84" i="14"/>
  <c r="F85" i="14"/>
  <c r="E87" i="14"/>
  <c r="E20" i="14"/>
  <c r="E38" i="14"/>
  <c r="E55" i="14"/>
  <c r="E56" i="14"/>
  <c r="D58" i="14"/>
  <c r="D77" i="14" s="1"/>
  <c r="E59" i="14"/>
  <c r="E61" i="14"/>
  <c r="E64" i="14"/>
  <c r="E66" i="14"/>
  <c r="E68" i="14"/>
  <c r="E70" i="14"/>
  <c r="D71" i="14"/>
  <c r="E72" i="14"/>
  <c r="E74" i="14"/>
  <c r="F80" i="14"/>
  <c r="E83" i="14"/>
  <c r="E85" i="14"/>
  <c r="C77" i="14" l="1"/>
  <c r="E24" i="14"/>
  <c r="F66" i="14"/>
  <c r="F76" i="18"/>
  <c r="G76" i="18"/>
  <c r="F24" i="14"/>
  <c r="G24" i="14"/>
  <c r="E47" i="14"/>
  <c r="F47" i="14"/>
  <c r="C46" i="14"/>
  <c r="G47" i="14"/>
  <c r="F77" i="18"/>
  <c r="G77" i="18"/>
  <c r="E77" i="18"/>
  <c r="D78" i="18"/>
  <c r="G76" i="17"/>
  <c r="E76" i="17"/>
  <c r="D78" i="17"/>
  <c r="F76" i="17"/>
  <c r="G76" i="15"/>
  <c r="E76" i="15"/>
  <c r="D78" i="15"/>
  <c r="F76" i="15"/>
  <c r="F42" i="14"/>
  <c r="G42" i="14"/>
  <c r="E42" i="14"/>
  <c r="C78" i="14"/>
  <c r="C81" i="14" s="1"/>
  <c r="F71" i="14"/>
  <c r="G71" i="14"/>
  <c r="E71" i="14"/>
  <c r="F58" i="14"/>
  <c r="G58" i="14"/>
  <c r="E58" i="14"/>
  <c r="C70" i="7"/>
  <c r="D70" i="7"/>
  <c r="E70" i="7" s="1"/>
  <c r="C70" i="8"/>
  <c r="D70" i="8"/>
  <c r="E70" i="8" s="1"/>
  <c r="C70" i="6"/>
  <c r="D70" i="6"/>
  <c r="C70" i="10"/>
  <c r="I70" i="5" s="1"/>
  <c r="E65" i="10"/>
  <c r="F65" i="10"/>
  <c r="G65" i="10"/>
  <c r="D65" i="10"/>
  <c r="J70" i="11"/>
  <c r="E66" i="11"/>
  <c r="E67" i="11"/>
  <c r="E68" i="11"/>
  <c r="E69" i="11"/>
  <c r="E70" i="11"/>
  <c r="H70" i="5" s="1"/>
  <c r="D65" i="11"/>
  <c r="F65" i="11"/>
  <c r="G65" i="11"/>
  <c r="H65" i="11"/>
  <c r="I65" i="11"/>
  <c r="C65" i="11"/>
  <c r="C51" i="11"/>
  <c r="D51" i="11"/>
  <c r="F51" i="11"/>
  <c r="G51" i="11"/>
  <c r="H51" i="11"/>
  <c r="I51" i="11"/>
  <c r="E52" i="11"/>
  <c r="E53" i="11"/>
  <c r="E54" i="11"/>
  <c r="K54" i="11" s="1"/>
  <c r="D51" i="10"/>
  <c r="E51" i="10"/>
  <c r="F51" i="10"/>
  <c r="G51" i="10"/>
  <c r="C54" i="10"/>
  <c r="J54" i="11"/>
  <c r="J56" i="11"/>
  <c r="J57" i="11"/>
  <c r="C70" i="5" l="1"/>
  <c r="E65" i="11"/>
  <c r="L70" i="11"/>
  <c r="F46" i="14"/>
  <c r="G46" i="14"/>
  <c r="E46" i="14"/>
  <c r="F70" i="8"/>
  <c r="G78" i="18"/>
  <c r="E78" i="18"/>
  <c r="D81" i="18"/>
  <c r="F78" i="18"/>
  <c r="G78" i="17"/>
  <c r="E78" i="17"/>
  <c r="D81" i="17"/>
  <c r="F78" i="17"/>
  <c r="G78" i="15"/>
  <c r="E78" i="15"/>
  <c r="D81" i="15"/>
  <c r="F78" i="15"/>
  <c r="E70" i="6"/>
  <c r="G70" i="8"/>
  <c r="F70" i="7"/>
  <c r="D70" i="5"/>
  <c r="E70" i="5" s="1"/>
  <c r="G70" i="6"/>
  <c r="G70" i="7"/>
  <c r="K70" i="11"/>
  <c r="F70" i="6"/>
  <c r="L54" i="11"/>
  <c r="E51" i="11"/>
  <c r="G81" i="18" l="1"/>
  <c r="E81" i="18"/>
  <c r="F81" i="18"/>
  <c r="G81" i="17"/>
  <c r="E81" i="17"/>
  <c r="F81" i="17"/>
  <c r="G81" i="15"/>
  <c r="E81" i="15"/>
  <c r="F81" i="15"/>
  <c r="F70" i="5"/>
  <c r="G70" i="5"/>
  <c r="J70" i="5"/>
  <c r="C32" i="10"/>
  <c r="E32" i="11"/>
  <c r="L32" i="11" s="1"/>
  <c r="L113" i="11"/>
  <c r="K113" i="11"/>
  <c r="J113" i="11"/>
  <c r="L112" i="11"/>
  <c r="K112" i="11"/>
  <c r="J112" i="11"/>
  <c r="L111" i="11"/>
  <c r="K111" i="11"/>
  <c r="J111" i="11"/>
  <c r="L110" i="11"/>
  <c r="K110" i="11"/>
  <c r="J110" i="11"/>
  <c r="L109" i="11"/>
  <c r="K109" i="11"/>
  <c r="J109" i="11"/>
  <c r="L108" i="11"/>
  <c r="K108" i="11"/>
  <c r="J108" i="11"/>
  <c r="L107" i="11"/>
  <c r="K107" i="11"/>
  <c r="J107" i="11"/>
  <c r="J105" i="11"/>
  <c r="L104" i="11"/>
  <c r="K104" i="11"/>
  <c r="J104" i="11"/>
  <c r="J100" i="11"/>
  <c r="J99" i="11"/>
  <c r="J98" i="11"/>
  <c r="J97" i="11"/>
  <c r="J95" i="11"/>
  <c r="J94" i="11"/>
  <c r="J93" i="11"/>
  <c r="J92" i="11"/>
  <c r="L90" i="11"/>
  <c r="K90" i="11"/>
  <c r="J90" i="11"/>
  <c r="J89" i="11"/>
  <c r="J88" i="11"/>
  <c r="J87" i="11"/>
  <c r="J86" i="11"/>
  <c r="J85" i="11"/>
  <c r="J84" i="11"/>
  <c r="J81" i="11"/>
  <c r="J80" i="11"/>
  <c r="J79" i="11"/>
  <c r="L77" i="11"/>
  <c r="K77" i="11"/>
  <c r="J77" i="11"/>
  <c r="J69" i="11"/>
  <c r="J68" i="11"/>
  <c r="J67" i="11"/>
  <c r="J66" i="11"/>
  <c r="L65" i="11"/>
  <c r="K65" i="11"/>
  <c r="J65" i="11"/>
  <c r="J64" i="11"/>
  <c r="J63" i="11"/>
  <c r="J62" i="11"/>
  <c r="J61" i="11"/>
  <c r="J60" i="11"/>
  <c r="J59" i="11"/>
  <c r="J58" i="11"/>
  <c r="J53" i="11"/>
  <c r="J52" i="11"/>
  <c r="J51" i="11"/>
  <c r="J50" i="11"/>
  <c r="J49" i="11"/>
  <c r="J48" i="11"/>
  <c r="J47" i="11"/>
  <c r="J46" i="11"/>
  <c r="J45" i="11"/>
  <c r="J44" i="11"/>
  <c r="J43" i="11"/>
  <c r="J42" i="11"/>
  <c r="J41" i="11"/>
  <c r="J38" i="11"/>
  <c r="J37" i="11"/>
  <c r="J36" i="11"/>
  <c r="J35" i="11"/>
  <c r="K32" i="11"/>
  <c r="J32" i="11"/>
  <c r="J31" i="11"/>
  <c r="J30" i="11"/>
  <c r="J28" i="11"/>
  <c r="J27" i="11"/>
  <c r="J25" i="11"/>
  <c r="J23" i="11"/>
  <c r="J22" i="11"/>
  <c r="J21" i="11"/>
  <c r="J20" i="11"/>
  <c r="J19" i="11"/>
  <c r="J18" i="11"/>
  <c r="C32" i="8" l="1"/>
  <c r="D32" i="8"/>
  <c r="C32" i="7"/>
  <c r="D32" i="7"/>
  <c r="C32" i="6"/>
  <c r="D32" i="6"/>
  <c r="H32" i="5"/>
  <c r="I32" i="5"/>
  <c r="E32" i="6" l="1"/>
  <c r="E32" i="7"/>
  <c r="G32" i="6"/>
  <c r="E32" i="8"/>
  <c r="F32" i="7"/>
  <c r="G32" i="7"/>
  <c r="F32" i="6"/>
  <c r="G32" i="8"/>
  <c r="F32" i="8"/>
  <c r="C32" i="5"/>
  <c r="D32" i="5"/>
  <c r="J32" i="5" s="1"/>
  <c r="E32" i="5" l="1"/>
  <c r="F32" i="5"/>
  <c r="G32" i="5"/>
  <c r="D105" i="5" l="1"/>
  <c r="E92" i="11"/>
  <c r="E93" i="11"/>
  <c r="C91" i="11"/>
  <c r="D91" i="11"/>
  <c r="F91" i="11"/>
  <c r="G91" i="11"/>
  <c r="H91" i="11"/>
  <c r="E95" i="11"/>
  <c r="E97" i="11"/>
  <c r="E98" i="11"/>
  <c r="E99" i="11"/>
  <c r="C96" i="11"/>
  <c r="D96" i="11"/>
  <c r="F96" i="11"/>
  <c r="G96" i="11"/>
  <c r="H96" i="11"/>
  <c r="J96" i="11" l="1"/>
  <c r="K99" i="11"/>
  <c r="L99" i="11"/>
  <c r="L98" i="11"/>
  <c r="K98" i="11"/>
  <c r="L93" i="11"/>
  <c r="K93" i="11"/>
  <c r="L97" i="11"/>
  <c r="K97" i="11"/>
  <c r="L92" i="11"/>
  <c r="K92" i="11"/>
  <c r="K95" i="11"/>
  <c r="L95" i="11"/>
  <c r="J91" i="11"/>
  <c r="C107" i="5"/>
  <c r="C108" i="5"/>
  <c r="C109" i="5"/>
  <c r="C110" i="5"/>
  <c r="D107" i="6"/>
  <c r="D108" i="6"/>
  <c r="D109" i="6"/>
  <c r="D110" i="6"/>
  <c r="C107" i="6"/>
  <c r="C108" i="6"/>
  <c r="C109" i="6"/>
  <c r="C110" i="6"/>
  <c r="D107" i="7"/>
  <c r="D108" i="7"/>
  <c r="D109" i="7"/>
  <c r="D110" i="7"/>
  <c r="C107" i="7"/>
  <c r="C108" i="7"/>
  <c r="C109" i="7"/>
  <c r="C110" i="7"/>
  <c r="D107" i="8"/>
  <c r="D108" i="8"/>
  <c r="D109" i="8"/>
  <c r="D110" i="8"/>
  <c r="C107" i="8"/>
  <c r="C108" i="8"/>
  <c r="C109" i="8"/>
  <c r="C110" i="8"/>
  <c r="D86" i="9"/>
  <c r="D87" i="9"/>
  <c r="C86" i="9"/>
  <c r="C87" i="9"/>
  <c r="C83" i="11"/>
  <c r="D83" i="11"/>
  <c r="F83" i="11"/>
  <c r="G83" i="11"/>
  <c r="H83" i="11"/>
  <c r="I83" i="11"/>
  <c r="J83" i="11" l="1"/>
  <c r="E83" i="11"/>
  <c r="D84" i="7"/>
  <c r="D84" i="6"/>
  <c r="C84" i="6"/>
  <c r="D78" i="11"/>
  <c r="D75" i="11"/>
  <c r="D73" i="11"/>
  <c r="D55" i="11"/>
  <c r="D39" i="11"/>
  <c r="D34" i="11"/>
  <c r="D29" i="11"/>
  <c r="D24" i="11"/>
  <c r="D17" i="11"/>
  <c r="D26" i="11" l="1"/>
  <c r="D72" i="11"/>
  <c r="K83" i="11"/>
  <c r="L83" i="11"/>
  <c r="D74" i="11"/>
  <c r="D16" i="11"/>
  <c r="D33" i="11"/>
  <c r="D102" i="11" s="1"/>
  <c r="D101" i="11" l="1"/>
  <c r="D106" i="11" s="1"/>
  <c r="B7" i="6"/>
  <c r="E75" i="10"/>
  <c r="F75" i="10"/>
  <c r="G75" i="10"/>
  <c r="C78" i="11"/>
  <c r="J78" i="11" s="1"/>
  <c r="F78" i="11"/>
  <c r="G78" i="11"/>
  <c r="H78" i="11"/>
  <c r="C75" i="11"/>
  <c r="J75" i="11" s="1"/>
  <c r="F75" i="11"/>
  <c r="G75" i="11"/>
  <c r="H75" i="11"/>
  <c r="C73" i="11"/>
  <c r="F73" i="11"/>
  <c r="G73" i="11"/>
  <c r="H73" i="11"/>
  <c r="C55" i="11"/>
  <c r="J55" i="11" s="1"/>
  <c r="F55" i="11"/>
  <c r="G55" i="11"/>
  <c r="H55" i="11"/>
  <c r="E41" i="11"/>
  <c r="C39" i="11"/>
  <c r="J39" i="11" s="1"/>
  <c r="F39" i="11"/>
  <c r="G39" i="11"/>
  <c r="H39" i="11"/>
  <c r="C34" i="11"/>
  <c r="F34" i="11"/>
  <c r="G34" i="11"/>
  <c r="H34" i="11"/>
  <c r="E31" i="11"/>
  <c r="C29" i="11"/>
  <c r="F29" i="11"/>
  <c r="F26" i="11" s="1"/>
  <c r="G29" i="11"/>
  <c r="G26" i="11" s="1"/>
  <c r="H29" i="11"/>
  <c r="H26" i="11" s="1"/>
  <c r="E27" i="11"/>
  <c r="E28" i="11"/>
  <c r="C24" i="11"/>
  <c r="J24" i="11" s="1"/>
  <c r="F24" i="11"/>
  <c r="G24" i="11"/>
  <c r="H24" i="11"/>
  <c r="E18" i="11"/>
  <c r="C17" i="11"/>
  <c r="F17" i="11"/>
  <c r="G17" i="11"/>
  <c r="H17" i="11"/>
  <c r="D103" i="11" l="1"/>
  <c r="G16" i="11"/>
  <c r="J17" i="11"/>
  <c r="H16" i="11"/>
  <c r="C74" i="11"/>
  <c r="J74" i="11" s="1"/>
  <c r="J73" i="11"/>
  <c r="C72" i="11"/>
  <c r="J72" i="11" s="1"/>
  <c r="J34" i="11"/>
  <c r="F16" i="11"/>
  <c r="C26" i="11"/>
  <c r="J26" i="11" s="1"/>
  <c r="J29" i="11"/>
  <c r="K27" i="11"/>
  <c r="L27" i="11"/>
  <c r="K31" i="11"/>
  <c r="L31" i="11"/>
  <c r="L18" i="11"/>
  <c r="K18" i="11"/>
  <c r="L41" i="11"/>
  <c r="K41" i="11"/>
  <c r="L28" i="11"/>
  <c r="K28" i="11"/>
  <c r="G74" i="11"/>
  <c r="C74" i="8" s="1"/>
  <c r="C73" i="8"/>
  <c r="H74" i="11"/>
  <c r="C74" i="7" s="1"/>
  <c r="C73" i="7"/>
  <c r="G72" i="11"/>
  <c r="H72" i="11"/>
  <c r="F72" i="11"/>
  <c r="F74" i="11"/>
  <c r="F33" i="11"/>
  <c r="H33" i="11"/>
  <c r="G33" i="11"/>
  <c r="C33" i="11"/>
  <c r="E20" i="11"/>
  <c r="E21" i="11"/>
  <c r="C16" i="11" l="1"/>
  <c r="J16" i="11" s="1"/>
  <c r="C102" i="11"/>
  <c r="J102" i="11" s="1"/>
  <c r="J33" i="11"/>
  <c r="L21" i="11"/>
  <c r="K21" i="11"/>
  <c r="L20" i="11"/>
  <c r="K20" i="11"/>
  <c r="C76" i="11"/>
  <c r="D76" i="11"/>
  <c r="D71" i="11" s="1"/>
  <c r="I73" i="10"/>
  <c r="J73" i="10"/>
  <c r="K73" i="10"/>
  <c r="H73" i="10"/>
  <c r="C71" i="11" l="1"/>
  <c r="J76" i="11"/>
  <c r="D75" i="10"/>
  <c r="J71" i="11" l="1"/>
  <c r="D20" i="8"/>
  <c r="D21" i="8"/>
  <c r="D22" i="8"/>
  <c r="C20" i="8"/>
  <c r="C21" i="8"/>
  <c r="E17" i="10" l="1"/>
  <c r="F17" i="10"/>
  <c r="G17" i="10"/>
  <c r="I17" i="11"/>
  <c r="E17" i="11" l="1"/>
  <c r="L17" i="11" s="1"/>
  <c r="D17" i="10"/>
  <c r="C19" i="10"/>
  <c r="C20" i="10"/>
  <c r="I20" i="5" s="1"/>
  <c r="C21" i="10"/>
  <c r="I21" i="5" s="1"/>
  <c r="C23" i="10"/>
  <c r="I23" i="5" s="1"/>
  <c r="C25" i="10"/>
  <c r="H20" i="5"/>
  <c r="H21" i="5"/>
  <c r="D20" i="6"/>
  <c r="D21" i="6"/>
  <c r="D22" i="6"/>
  <c r="C20" i="6"/>
  <c r="C21" i="6"/>
  <c r="C22" i="6"/>
  <c r="C23" i="6"/>
  <c r="D20" i="7"/>
  <c r="D21" i="7"/>
  <c r="D22" i="7"/>
  <c r="C20" i="7"/>
  <c r="C21" i="7"/>
  <c r="C22" i="7"/>
  <c r="G20" i="8"/>
  <c r="G21" i="8"/>
  <c r="F20" i="8"/>
  <c r="F21" i="8"/>
  <c r="E20" i="8"/>
  <c r="E21" i="8"/>
  <c r="F21" i="6" l="1"/>
  <c r="K17" i="11"/>
  <c r="D20" i="5"/>
  <c r="G20" i="6"/>
  <c r="C21" i="5"/>
  <c r="C20" i="5"/>
  <c r="E21" i="7"/>
  <c r="G22" i="7"/>
  <c r="E20" i="7"/>
  <c r="G21" i="6"/>
  <c r="G21" i="9"/>
  <c r="G22" i="6"/>
  <c r="E21" i="9"/>
  <c r="F21" i="9"/>
  <c r="G20" i="7"/>
  <c r="F20" i="6"/>
  <c r="F20" i="9"/>
  <c r="F21" i="7"/>
  <c r="F22" i="6"/>
  <c r="D21" i="5"/>
  <c r="E20" i="9"/>
  <c r="E22" i="7"/>
  <c r="F20" i="7"/>
  <c r="G21" i="7"/>
  <c r="E21" i="6"/>
  <c r="G20" i="9"/>
  <c r="E22" i="6"/>
  <c r="E20" i="6"/>
  <c r="J20" i="5"/>
  <c r="E20" i="5" l="1"/>
  <c r="E21" i="5"/>
  <c r="F21" i="5"/>
  <c r="F20" i="5"/>
  <c r="G20" i="5"/>
  <c r="J21" i="5"/>
  <c r="G21" i="5"/>
  <c r="C22" i="10" l="1"/>
  <c r="I22" i="5" s="1"/>
  <c r="F22" i="9" l="1"/>
  <c r="G22" i="9"/>
  <c r="E22" i="9"/>
  <c r="E73" i="10" l="1"/>
  <c r="D73" i="8" s="1"/>
  <c r="D73" i="10"/>
  <c r="D34" i="10"/>
  <c r="D74" i="10" l="1"/>
  <c r="H74" i="10"/>
  <c r="E74" i="10"/>
  <c r="G91" i="10"/>
  <c r="I74" i="10" l="1"/>
  <c r="D74" i="8"/>
  <c r="D56" i="6"/>
  <c r="B7" i="5" l="1"/>
  <c r="B7" i="7"/>
  <c r="B7" i="8"/>
  <c r="C111" i="5" l="1"/>
  <c r="G13" i="6"/>
  <c r="G13" i="7"/>
  <c r="G13" i="8"/>
  <c r="G77" i="5" l="1"/>
  <c r="G90" i="5"/>
  <c r="D111" i="6"/>
  <c r="C111" i="6"/>
  <c r="D111" i="7"/>
  <c r="C111" i="7"/>
  <c r="D111" i="8"/>
  <c r="C111" i="8"/>
  <c r="G109" i="5" l="1"/>
  <c r="G107" i="5"/>
  <c r="G111" i="5"/>
  <c r="G108" i="5"/>
  <c r="G110" i="5"/>
  <c r="D78" i="10"/>
  <c r="D84" i="8" l="1"/>
  <c r="G77" i="6" l="1"/>
  <c r="G84" i="6"/>
  <c r="G90" i="6"/>
  <c r="G107" i="6"/>
  <c r="G108" i="6"/>
  <c r="G109" i="6"/>
  <c r="G110" i="6"/>
  <c r="G111" i="6"/>
  <c r="G77" i="7"/>
  <c r="G90" i="7"/>
  <c r="G104" i="7"/>
  <c r="G107" i="7"/>
  <c r="G108" i="7"/>
  <c r="G109" i="7"/>
  <c r="G110" i="7"/>
  <c r="G111" i="7"/>
  <c r="G77" i="8"/>
  <c r="G90" i="8"/>
  <c r="G107" i="8"/>
  <c r="G108" i="8"/>
  <c r="G109" i="8"/>
  <c r="G110" i="8"/>
  <c r="G111" i="8"/>
  <c r="G52" i="9"/>
  <c r="G65" i="9"/>
  <c r="G79" i="9"/>
  <c r="G82" i="9"/>
  <c r="G83" i="9"/>
  <c r="G85" i="9"/>
  <c r="G86" i="9"/>
  <c r="G87" i="9"/>
  <c r="C18" i="10" l="1"/>
  <c r="A12" i="10" l="1"/>
  <c r="A12" i="5"/>
  <c r="A12" i="6" l="1"/>
  <c r="A12" i="7"/>
  <c r="A12" i="8"/>
  <c r="B4" i="8"/>
  <c r="B4" i="7"/>
  <c r="B4" i="6"/>
  <c r="B4" i="5"/>
  <c r="B2" i="5" l="1"/>
  <c r="B3" i="5"/>
  <c r="B5" i="5"/>
  <c r="B6" i="5"/>
  <c r="B8" i="5"/>
  <c r="B9" i="5"/>
  <c r="B10" i="5"/>
  <c r="B2" i="6"/>
  <c r="B3" i="6"/>
  <c r="B5" i="6"/>
  <c r="B6" i="6"/>
  <c r="B8" i="6"/>
  <c r="B9" i="6"/>
  <c r="B10" i="6"/>
  <c r="B2" i="7"/>
  <c r="B3" i="7"/>
  <c r="B5" i="7"/>
  <c r="B6" i="7"/>
  <c r="B8" i="7"/>
  <c r="B9" i="7"/>
  <c r="B10" i="7"/>
  <c r="B2" i="8"/>
  <c r="B3" i="8"/>
  <c r="B5" i="8"/>
  <c r="B6" i="8"/>
  <c r="B8" i="8"/>
  <c r="B9" i="8"/>
  <c r="B10" i="8"/>
  <c r="B1" i="5"/>
  <c r="B1" i="6" l="1"/>
  <c r="B1" i="8"/>
  <c r="B1" i="7"/>
  <c r="D98" i="6"/>
  <c r="D99" i="6"/>
  <c r="D100" i="6"/>
  <c r="D97" i="6"/>
  <c r="D93" i="6"/>
  <c r="D94" i="6"/>
  <c r="D95" i="6"/>
  <c r="D92" i="6"/>
  <c r="D86" i="6"/>
  <c r="D87" i="6"/>
  <c r="D88" i="6"/>
  <c r="D89" i="6"/>
  <c r="D85" i="6"/>
  <c r="D80" i="6"/>
  <c r="D81" i="6"/>
  <c r="D79" i="6"/>
  <c r="D67" i="6"/>
  <c r="D68" i="6"/>
  <c r="D69" i="6"/>
  <c r="D66" i="6"/>
  <c r="D57" i="6"/>
  <c r="D58" i="6"/>
  <c r="D59" i="6"/>
  <c r="D60" i="6"/>
  <c r="D61" i="6"/>
  <c r="D62" i="6"/>
  <c r="D63" i="6"/>
  <c r="D64" i="6"/>
  <c r="D53" i="6"/>
  <c r="D54" i="6"/>
  <c r="D52" i="6"/>
  <c r="D48" i="6"/>
  <c r="D49" i="6"/>
  <c r="D50" i="6"/>
  <c r="D47" i="6"/>
  <c r="D42" i="6"/>
  <c r="D43" i="6"/>
  <c r="D44" i="6"/>
  <c r="D45" i="6"/>
  <c r="D46" i="6"/>
  <c r="D41" i="6"/>
  <c r="D36" i="6"/>
  <c r="D37" i="6"/>
  <c r="D38" i="6"/>
  <c r="D35" i="6"/>
  <c r="D31" i="6"/>
  <c r="D30" i="6"/>
  <c r="D28" i="6"/>
  <c r="D27" i="6"/>
  <c r="D25" i="6"/>
  <c r="D19" i="6"/>
  <c r="D23" i="6"/>
  <c r="D18" i="6"/>
  <c r="D17" i="6" s="1"/>
  <c r="D98" i="7"/>
  <c r="D99" i="7"/>
  <c r="D100" i="7"/>
  <c r="D97" i="7"/>
  <c r="D93" i="7"/>
  <c r="D94" i="7"/>
  <c r="D95" i="7"/>
  <c r="D92" i="7"/>
  <c r="D88" i="7"/>
  <c r="D89" i="7"/>
  <c r="D87" i="7"/>
  <c r="D86" i="7"/>
  <c r="D85" i="7"/>
  <c r="D80" i="7"/>
  <c r="D81" i="7"/>
  <c r="D79" i="7"/>
  <c r="D67" i="7"/>
  <c r="D68" i="7"/>
  <c r="D69" i="7"/>
  <c r="D66" i="7"/>
  <c r="D57" i="7"/>
  <c r="D58" i="7"/>
  <c r="D59" i="7"/>
  <c r="D60" i="7"/>
  <c r="D61" i="7"/>
  <c r="D62" i="7"/>
  <c r="D63" i="7"/>
  <c r="D64" i="7"/>
  <c r="D56" i="7"/>
  <c r="D53" i="7"/>
  <c r="D54" i="7"/>
  <c r="D52" i="7"/>
  <c r="D48" i="7"/>
  <c r="D49" i="7"/>
  <c r="D50" i="7"/>
  <c r="D75" i="7" s="1"/>
  <c r="D47" i="7"/>
  <c r="D42" i="7"/>
  <c r="D43" i="7"/>
  <c r="D44" i="7"/>
  <c r="D45" i="7"/>
  <c r="D46" i="7"/>
  <c r="D41" i="7"/>
  <c r="D36" i="7"/>
  <c r="D37" i="7"/>
  <c r="D38" i="7"/>
  <c r="D35" i="7"/>
  <c r="D31" i="7"/>
  <c r="D30" i="7"/>
  <c r="D28" i="7"/>
  <c r="D27" i="7"/>
  <c r="D25" i="7"/>
  <c r="D19" i="7"/>
  <c r="D23" i="7"/>
  <c r="D18" i="7"/>
  <c r="D98" i="8"/>
  <c r="D99" i="8"/>
  <c r="D100" i="8"/>
  <c r="D97" i="8"/>
  <c r="D93" i="8"/>
  <c r="D94" i="8"/>
  <c r="D95" i="8"/>
  <c r="D92" i="8"/>
  <c r="D86" i="8"/>
  <c r="D87" i="8"/>
  <c r="D88" i="8"/>
  <c r="D89" i="8"/>
  <c r="D85" i="8"/>
  <c r="C84" i="8"/>
  <c r="D80" i="8"/>
  <c r="D81" i="8"/>
  <c r="D79" i="8"/>
  <c r="D67" i="8"/>
  <c r="D68" i="8"/>
  <c r="D69" i="8"/>
  <c r="D66" i="8"/>
  <c r="D57" i="8"/>
  <c r="D58" i="8"/>
  <c r="D59" i="8"/>
  <c r="D60" i="8"/>
  <c r="D61" i="8"/>
  <c r="D62" i="8"/>
  <c r="D63" i="8"/>
  <c r="D64" i="8"/>
  <c r="D56" i="8"/>
  <c r="D53" i="8"/>
  <c r="D54" i="8"/>
  <c r="D52" i="8"/>
  <c r="D48" i="8"/>
  <c r="D49" i="8"/>
  <c r="D50" i="8"/>
  <c r="D75" i="8" s="1"/>
  <c r="D47" i="8"/>
  <c r="D42" i="8"/>
  <c r="D43" i="8"/>
  <c r="D44" i="8"/>
  <c r="D45" i="8"/>
  <c r="D46" i="8"/>
  <c r="D41" i="8"/>
  <c r="D36" i="8"/>
  <c r="D37" i="8"/>
  <c r="D38" i="8"/>
  <c r="D35" i="8"/>
  <c r="D31" i="8"/>
  <c r="D30" i="8"/>
  <c r="D28" i="8"/>
  <c r="D27" i="8"/>
  <c r="D25" i="8"/>
  <c r="D19" i="8"/>
  <c r="D23" i="8"/>
  <c r="D18" i="8"/>
  <c r="D51" i="8" l="1"/>
  <c r="D65" i="8"/>
  <c r="D65" i="6"/>
  <c r="D51" i="7"/>
  <c r="D65" i="7"/>
  <c r="D51" i="6"/>
  <c r="D34" i="8"/>
  <c r="D83" i="6"/>
  <c r="G23" i="6"/>
  <c r="F23" i="6"/>
  <c r="E23" i="6"/>
  <c r="D17" i="7"/>
  <c r="D17" i="8"/>
  <c r="G84" i="8"/>
  <c r="D73" i="9"/>
  <c r="D74" i="9"/>
  <c r="D99" i="5" s="1"/>
  <c r="D75" i="9"/>
  <c r="D72" i="9"/>
  <c r="D97" i="5" s="1"/>
  <c r="D68" i="9"/>
  <c r="D93" i="5" s="1"/>
  <c r="D69" i="9"/>
  <c r="D70" i="9"/>
  <c r="D67" i="9"/>
  <c r="D92" i="5" s="1"/>
  <c r="D61" i="9"/>
  <c r="D62" i="9"/>
  <c r="D63" i="9"/>
  <c r="D88" i="5" s="1"/>
  <c r="D85" i="5"/>
  <c r="D59" i="9"/>
  <c r="D84" i="5" s="1"/>
  <c r="D81" i="5"/>
  <c r="D54" i="9"/>
  <c r="D53" i="9" s="1"/>
  <c r="D77" i="9" s="1"/>
  <c r="D67" i="5"/>
  <c r="D68" i="5"/>
  <c r="D69" i="5"/>
  <c r="D64" i="5"/>
  <c r="D58" i="5"/>
  <c r="D57" i="5"/>
  <c r="D56" i="5"/>
  <c r="D44" i="9"/>
  <c r="D45" i="9"/>
  <c r="D43" i="9"/>
  <c r="D39" i="9"/>
  <c r="D49" i="5"/>
  <c r="D38" i="9"/>
  <c r="D47" i="5" s="1"/>
  <c r="D45" i="5"/>
  <c r="D41" i="5"/>
  <c r="D36" i="5"/>
  <c r="D37" i="5"/>
  <c r="D38" i="5"/>
  <c r="D25" i="5"/>
  <c r="D23" i="5"/>
  <c r="D22" i="5"/>
  <c r="D19" i="5"/>
  <c r="I77" i="5"/>
  <c r="J77" i="5" s="1"/>
  <c r="I90" i="5"/>
  <c r="J90" i="5" s="1"/>
  <c r="I107" i="5"/>
  <c r="I108" i="5"/>
  <c r="I109" i="5"/>
  <c r="I110" i="5"/>
  <c r="I111" i="5"/>
  <c r="C105" i="10"/>
  <c r="I105" i="5" s="1"/>
  <c r="C18" i="8"/>
  <c r="F18" i="8" s="1"/>
  <c r="C19" i="8"/>
  <c r="E19" i="8" s="1"/>
  <c r="C22" i="8"/>
  <c r="E22" i="8" s="1"/>
  <c r="C23" i="8"/>
  <c r="G23" i="8" s="1"/>
  <c r="C105" i="5"/>
  <c r="F107" i="8"/>
  <c r="F108" i="8"/>
  <c r="F109" i="8"/>
  <c r="F110" i="8"/>
  <c r="F111" i="8"/>
  <c r="F84" i="8"/>
  <c r="H77" i="5"/>
  <c r="H90" i="5"/>
  <c r="H107" i="5"/>
  <c r="H108" i="5"/>
  <c r="H109" i="5"/>
  <c r="H110" i="5"/>
  <c r="H111" i="5"/>
  <c r="F108" i="5"/>
  <c r="F107" i="5"/>
  <c r="F109" i="5"/>
  <c r="F111" i="5"/>
  <c r="F110" i="5"/>
  <c r="F107" i="6"/>
  <c r="F108" i="6"/>
  <c r="F109" i="6"/>
  <c r="F110" i="6"/>
  <c r="F111" i="6"/>
  <c r="F84" i="6"/>
  <c r="C98" i="6"/>
  <c r="F98" i="6" s="1"/>
  <c r="C99" i="6"/>
  <c r="F99" i="6" s="1"/>
  <c r="C100" i="6"/>
  <c r="F100" i="6" s="1"/>
  <c r="C97" i="6"/>
  <c r="F97" i="6" s="1"/>
  <c r="C93" i="6"/>
  <c r="F93" i="6" s="1"/>
  <c r="C94" i="6"/>
  <c r="F94" i="6" s="1"/>
  <c r="C95" i="6"/>
  <c r="F95" i="6" s="1"/>
  <c r="C92" i="6"/>
  <c r="F92" i="6" s="1"/>
  <c r="C86" i="6"/>
  <c r="F86" i="6" s="1"/>
  <c r="C87" i="6"/>
  <c r="F87" i="6" s="1"/>
  <c r="C88" i="6"/>
  <c r="F88" i="6" s="1"/>
  <c r="C89" i="6"/>
  <c r="F89" i="6" s="1"/>
  <c r="C85" i="6"/>
  <c r="C80" i="6"/>
  <c r="G80" i="6" s="1"/>
  <c r="C81" i="6"/>
  <c r="F81" i="6" s="1"/>
  <c r="C79" i="6"/>
  <c r="F79" i="6" s="1"/>
  <c r="C67" i="6"/>
  <c r="F67" i="6" s="1"/>
  <c r="C68" i="6"/>
  <c r="C69" i="6"/>
  <c r="C66" i="6"/>
  <c r="C57" i="6"/>
  <c r="F57" i="6" s="1"/>
  <c r="C58" i="6"/>
  <c r="F58" i="6" s="1"/>
  <c r="C59" i="6"/>
  <c r="F59" i="6" s="1"/>
  <c r="C60" i="6"/>
  <c r="F60" i="6" s="1"/>
  <c r="C61" i="6"/>
  <c r="F61" i="6" s="1"/>
  <c r="C62" i="6"/>
  <c r="F62" i="6" s="1"/>
  <c r="C63" i="6"/>
  <c r="F63" i="6" s="1"/>
  <c r="C64" i="6"/>
  <c r="F64" i="6" s="1"/>
  <c r="C56" i="6"/>
  <c r="F56" i="6" s="1"/>
  <c r="C53" i="6"/>
  <c r="F53" i="6" s="1"/>
  <c r="C54" i="6"/>
  <c r="F54" i="6" s="1"/>
  <c r="C52" i="6"/>
  <c r="C48" i="6"/>
  <c r="F48" i="6" s="1"/>
  <c r="C49" i="6"/>
  <c r="F49" i="6" s="1"/>
  <c r="C50" i="6"/>
  <c r="F50" i="6" s="1"/>
  <c r="C47" i="6"/>
  <c r="F47" i="6" s="1"/>
  <c r="C42" i="6"/>
  <c r="F42" i="6" s="1"/>
  <c r="C43" i="6"/>
  <c r="G43" i="6" s="1"/>
  <c r="C44" i="6"/>
  <c r="F44" i="6" s="1"/>
  <c r="C45" i="6"/>
  <c r="F45" i="6" s="1"/>
  <c r="C46" i="6"/>
  <c r="C41" i="6"/>
  <c r="F41" i="6" s="1"/>
  <c r="C36" i="6"/>
  <c r="F36" i="6" s="1"/>
  <c r="C37" i="6"/>
  <c r="F37" i="6" s="1"/>
  <c r="C38" i="6"/>
  <c r="F38" i="6" s="1"/>
  <c r="C35" i="6"/>
  <c r="F35" i="6" s="1"/>
  <c r="C31" i="6"/>
  <c r="C30" i="6"/>
  <c r="C28" i="6"/>
  <c r="C27" i="6"/>
  <c r="C25" i="6"/>
  <c r="F25" i="6" s="1"/>
  <c r="C19" i="6"/>
  <c r="F19" i="6" s="1"/>
  <c r="C18" i="6"/>
  <c r="F107" i="7"/>
  <c r="F108" i="7"/>
  <c r="F109" i="7"/>
  <c r="F110" i="7"/>
  <c r="F111" i="7"/>
  <c r="C98" i="7"/>
  <c r="F98" i="7" s="1"/>
  <c r="C99" i="7"/>
  <c r="F99" i="7" s="1"/>
  <c r="C100" i="7"/>
  <c r="G100" i="7" s="1"/>
  <c r="C97" i="7"/>
  <c r="F97" i="7" s="1"/>
  <c r="C93" i="7"/>
  <c r="F93" i="7" s="1"/>
  <c r="C94" i="7"/>
  <c r="F94" i="7" s="1"/>
  <c r="C95" i="7"/>
  <c r="G95" i="7" s="1"/>
  <c r="C92" i="7"/>
  <c r="F92" i="7" s="1"/>
  <c r="C86" i="7"/>
  <c r="F86" i="7" s="1"/>
  <c r="C87" i="7"/>
  <c r="F87" i="7" s="1"/>
  <c r="C88" i="7"/>
  <c r="F88" i="7" s="1"/>
  <c r="C89" i="7"/>
  <c r="F89" i="7" s="1"/>
  <c r="C85" i="7"/>
  <c r="F85" i="7" s="1"/>
  <c r="C84" i="7"/>
  <c r="C80" i="7"/>
  <c r="G80" i="7" s="1"/>
  <c r="C81" i="7"/>
  <c r="F81" i="7" s="1"/>
  <c r="C79" i="7"/>
  <c r="F79" i="7" s="1"/>
  <c r="C67" i="7"/>
  <c r="F67" i="7" s="1"/>
  <c r="C68" i="7"/>
  <c r="F68" i="7" s="1"/>
  <c r="C69" i="7"/>
  <c r="F69" i="7" s="1"/>
  <c r="C66" i="7"/>
  <c r="C57" i="7"/>
  <c r="F57" i="7" s="1"/>
  <c r="C58" i="7"/>
  <c r="F58" i="7" s="1"/>
  <c r="C59" i="7"/>
  <c r="F59" i="7" s="1"/>
  <c r="C60" i="7"/>
  <c r="F60" i="7" s="1"/>
  <c r="C61" i="7"/>
  <c r="F61" i="7" s="1"/>
  <c r="C62" i="7"/>
  <c r="F62" i="7" s="1"/>
  <c r="C63" i="7"/>
  <c r="F63" i="7" s="1"/>
  <c r="C64" i="7"/>
  <c r="F64" i="7" s="1"/>
  <c r="C56" i="7"/>
  <c r="F56" i="7" s="1"/>
  <c r="C53" i="7"/>
  <c r="F53" i="7" s="1"/>
  <c r="C54" i="7"/>
  <c r="F54" i="7" s="1"/>
  <c r="C52" i="7"/>
  <c r="C48" i="7"/>
  <c r="F48" i="7" s="1"/>
  <c r="C49" i="7"/>
  <c r="F49" i="7" s="1"/>
  <c r="C50" i="7"/>
  <c r="C47" i="7"/>
  <c r="F47" i="7" s="1"/>
  <c r="C42" i="7"/>
  <c r="F42" i="7" s="1"/>
  <c r="C43" i="7"/>
  <c r="F43" i="7" s="1"/>
  <c r="C44" i="7"/>
  <c r="F44" i="7" s="1"/>
  <c r="C45" i="7"/>
  <c r="F45" i="7" s="1"/>
  <c r="C46" i="7"/>
  <c r="F46" i="7" s="1"/>
  <c r="C41" i="7"/>
  <c r="F41" i="7" s="1"/>
  <c r="C36" i="7"/>
  <c r="F36" i="7" s="1"/>
  <c r="C37" i="7"/>
  <c r="F37" i="7" s="1"/>
  <c r="C38" i="7"/>
  <c r="F38" i="7" s="1"/>
  <c r="C35" i="7"/>
  <c r="F35" i="7" s="1"/>
  <c r="C31" i="7"/>
  <c r="F31" i="7" s="1"/>
  <c r="C30" i="7"/>
  <c r="F30" i="7" s="1"/>
  <c r="C28" i="7"/>
  <c r="F28" i="7" s="1"/>
  <c r="C27" i="7"/>
  <c r="F27" i="7" s="1"/>
  <c r="C25" i="7"/>
  <c r="F25" i="7" s="1"/>
  <c r="C19" i="7"/>
  <c r="F19" i="7" s="1"/>
  <c r="F22" i="7"/>
  <c r="C23" i="7"/>
  <c r="F23" i="7" s="1"/>
  <c r="C18" i="7"/>
  <c r="E107" i="8"/>
  <c r="E108" i="8"/>
  <c r="E109" i="8"/>
  <c r="E110" i="8"/>
  <c r="E111" i="8"/>
  <c r="C98" i="8"/>
  <c r="F98" i="8" s="1"/>
  <c r="C99" i="8"/>
  <c r="F99" i="8" s="1"/>
  <c r="C100" i="8"/>
  <c r="F100" i="8" s="1"/>
  <c r="C97" i="8"/>
  <c r="F97" i="8" s="1"/>
  <c r="C93" i="8"/>
  <c r="F93" i="8" s="1"/>
  <c r="C94" i="8"/>
  <c r="F94" i="8" s="1"/>
  <c r="C95" i="8"/>
  <c r="F95" i="8" s="1"/>
  <c r="C92" i="8"/>
  <c r="F92" i="8" s="1"/>
  <c r="C86" i="8"/>
  <c r="F86" i="8" s="1"/>
  <c r="C87" i="8"/>
  <c r="F87" i="8" s="1"/>
  <c r="C88" i="8"/>
  <c r="F88" i="8" s="1"/>
  <c r="C89" i="8"/>
  <c r="G89" i="8" s="1"/>
  <c r="C85" i="8"/>
  <c r="F85" i="8" s="1"/>
  <c r="C80" i="8"/>
  <c r="F80" i="8" s="1"/>
  <c r="C81" i="8"/>
  <c r="F81" i="8" s="1"/>
  <c r="C79" i="8"/>
  <c r="F79" i="8" s="1"/>
  <c r="C67" i="8"/>
  <c r="F67" i="8" s="1"/>
  <c r="C68" i="8"/>
  <c r="F68" i="8" s="1"/>
  <c r="C69" i="8"/>
  <c r="F69" i="8" s="1"/>
  <c r="C66" i="8"/>
  <c r="C57" i="8"/>
  <c r="F57" i="8" s="1"/>
  <c r="C58" i="8"/>
  <c r="F58" i="8" s="1"/>
  <c r="C59" i="8"/>
  <c r="F59" i="8" s="1"/>
  <c r="C60" i="8"/>
  <c r="F60" i="8" s="1"/>
  <c r="C61" i="8"/>
  <c r="F61" i="8" s="1"/>
  <c r="C62" i="8"/>
  <c r="F62" i="8" s="1"/>
  <c r="C63" i="8"/>
  <c r="F63" i="8" s="1"/>
  <c r="C64" i="8"/>
  <c r="F64" i="8" s="1"/>
  <c r="C56" i="8"/>
  <c r="F56" i="8" s="1"/>
  <c r="F66" i="6" l="1"/>
  <c r="C65" i="6"/>
  <c r="F65" i="6" s="1"/>
  <c r="F66" i="8"/>
  <c r="C65" i="8"/>
  <c r="F66" i="7"/>
  <c r="C65" i="7"/>
  <c r="F52" i="6"/>
  <c r="C51" i="6"/>
  <c r="F52" i="7"/>
  <c r="C51" i="7"/>
  <c r="D52" i="5"/>
  <c r="D42" i="9"/>
  <c r="F28" i="6"/>
  <c r="G28" i="6"/>
  <c r="F30" i="6"/>
  <c r="G30" i="6"/>
  <c r="F31" i="6"/>
  <c r="G31" i="6"/>
  <c r="F27" i="6"/>
  <c r="G27" i="6"/>
  <c r="F50" i="7"/>
  <c r="C75" i="7"/>
  <c r="F68" i="6"/>
  <c r="E68" i="6"/>
  <c r="F69" i="6"/>
  <c r="E69" i="6"/>
  <c r="D66" i="5"/>
  <c r="F46" i="6"/>
  <c r="E46" i="6"/>
  <c r="F85" i="6"/>
  <c r="C83" i="6"/>
  <c r="F23" i="8"/>
  <c r="G23" i="7"/>
  <c r="G19" i="7"/>
  <c r="F18" i="7"/>
  <c r="C17" i="7"/>
  <c r="G22" i="8"/>
  <c r="F18" i="6"/>
  <c r="C17" i="6"/>
  <c r="F22" i="8"/>
  <c r="G19" i="8"/>
  <c r="C17" i="8"/>
  <c r="F19" i="8"/>
  <c r="E18" i="8"/>
  <c r="G25" i="6"/>
  <c r="J23" i="5"/>
  <c r="J22" i="5"/>
  <c r="G64" i="7"/>
  <c r="G64" i="6"/>
  <c r="G47" i="7"/>
  <c r="G93" i="7"/>
  <c r="G85" i="7"/>
  <c r="G59" i="8"/>
  <c r="E46" i="7"/>
  <c r="G93" i="8"/>
  <c r="F100" i="7"/>
  <c r="G85" i="8"/>
  <c r="G97" i="6"/>
  <c r="G47" i="6"/>
  <c r="G86" i="7"/>
  <c r="G37" i="7"/>
  <c r="G89" i="6"/>
  <c r="G37" i="6"/>
  <c r="F80" i="7"/>
  <c r="G66" i="7"/>
  <c r="G81" i="8"/>
  <c r="G66" i="6"/>
  <c r="G19" i="6"/>
  <c r="F95" i="7"/>
  <c r="G79" i="7"/>
  <c r="G60" i="7"/>
  <c r="G52" i="7"/>
  <c r="G45" i="7"/>
  <c r="G30" i="7"/>
  <c r="G98" i="8"/>
  <c r="G86" i="8"/>
  <c r="G69" i="8"/>
  <c r="G63" i="8"/>
  <c r="G92" i="6"/>
  <c r="G79" i="6"/>
  <c r="G60" i="6"/>
  <c r="G52" i="6"/>
  <c r="G45" i="6"/>
  <c r="G98" i="7"/>
  <c r="G88" i="7"/>
  <c r="F84" i="7"/>
  <c r="G84" i="7"/>
  <c r="D31" i="5"/>
  <c r="D46" i="5"/>
  <c r="D44" i="5"/>
  <c r="D42" i="5"/>
  <c r="D50" i="5"/>
  <c r="D48" i="5"/>
  <c r="D54" i="5"/>
  <c r="D62" i="5"/>
  <c r="D27" i="5"/>
  <c r="D30" i="5"/>
  <c r="D35" i="5"/>
  <c r="D43" i="5"/>
  <c r="D53" i="5"/>
  <c r="D60" i="5"/>
  <c r="D63" i="5"/>
  <c r="D61" i="5"/>
  <c r="D89" i="5"/>
  <c r="D87" i="5"/>
  <c r="D94" i="5"/>
  <c r="G100" i="6"/>
  <c r="G95" i="6"/>
  <c r="G88" i="6"/>
  <c r="G81" i="6"/>
  <c r="G69" i="6"/>
  <c r="G59" i="6"/>
  <c r="G63" i="6"/>
  <c r="G54" i="6"/>
  <c r="G50" i="6"/>
  <c r="G44" i="6"/>
  <c r="G36" i="6"/>
  <c r="G18" i="6"/>
  <c r="G97" i="7"/>
  <c r="G92" i="7"/>
  <c r="G18" i="8"/>
  <c r="G67" i="7"/>
  <c r="G57" i="7"/>
  <c r="G61" i="7"/>
  <c r="G56" i="7"/>
  <c r="G48" i="7"/>
  <c r="G42" i="7"/>
  <c r="G46" i="7"/>
  <c r="G38" i="7"/>
  <c r="G28" i="7"/>
  <c r="G99" i="8"/>
  <c r="G94" i="8"/>
  <c r="G87" i="8"/>
  <c r="G80" i="8"/>
  <c r="G68" i="8"/>
  <c r="G58" i="8"/>
  <c r="G62" i="8"/>
  <c r="F43" i="6"/>
  <c r="F80" i="6"/>
  <c r="D100" i="5"/>
  <c r="D98" i="5"/>
  <c r="D95" i="5"/>
  <c r="D86" i="5"/>
  <c r="D80" i="5"/>
  <c r="D59" i="5"/>
  <c r="D28" i="5"/>
  <c r="G98" i="6"/>
  <c r="G93" i="6"/>
  <c r="G86" i="6"/>
  <c r="G85" i="6"/>
  <c r="G67" i="6"/>
  <c r="G57" i="6"/>
  <c r="G61" i="6"/>
  <c r="G56" i="6"/>
  <c r="G48" i="6"/>
  <c r="G42" i="6"/>
  <c r="G46" i="6"/>
  <c r="G38" i="6"/>
  <c r="G99" i="7"/>
  <c r="G94" i="7"/>
  <c r="G89" i="7"/>
  <c r="G68" i="7"/>
  <c r="G58" i="7"/>
  <c r="G62" i="7"/>
  <c r="G53" i="7"/>
  <c r="G49" i="7"/>
  <c r="G43" i="7"/>
  <c r="G41" i="7"/>
  <c r="G35" i="7"/>
  <c r="G27" i="7"/>
  <c r="G100" i="8"/>
  <c r="G95" i="8"/>
  <c r="G88" i="8"/>
  <c r="G67" i="8"/>
  <c r="G57" i="8"/>
  <c r="G61" i="8"/>
  <c r="G56" i="8"/>
  <c r="G99" i="6"/>
  <c r="G94" i="6"/>
  <c r="G87" i="6"/>
  <c r="G68" i="6"/>
  <c r="G58" i="6"/>
  <c r="G62" i="6"/>
  <c r="G53" i="6"/>
  <c r="G49" i="6"/>
  <c r="G41" i="6"/>
  <c r="G35" i="6"/>
  <c r="G87" i="7"/>
  <c r="G81" i="7"/>
  <c r="G69" i="7"/>
  <c r="G59" i="7"/>
  <c r="G63" i="7"/>
  <c r="G54" i="7"/>
  <c r="G50" i="7"/>
  <c r="G44" i="7"/>
  <c r="G36" i="7"/>
  <c r="G31" i="7"/>
  <c r="G25" i="7"/>
  <c r="G18" i="7"/>
  <c r="G97" i="8"/>
  <c r="G92" i="8"/>
  <c r="G79" i="8"/>
  <c r="G66" i="8"/>
  <c r="G60" i="8"/>
  <c r="G64" i="8"/>
  <c r="D79" i="5"/>
  <c r="F89" i="8"/>
  <c r="E66" i="7"/>
  <c r="E67" i="7"/>
  <c r="E68" i="7"/>
  <c r="E69" i="7"/>
  <c r="E67" i="8"/>
  <c r="E68" i="8"/>
  <c r="E69" i="8"/>
  <c r="E52" i="6"/>
  <c r="E53" i="6"/>
  <c r="E54" i="6"/>
  <c r="E52" i="7"/>
  <c r="E53" i="7"/>
  <c r="E54" i="7"/>
  <c r="E56" i="7"/>
  <c r="E57" i="7"/>
  <c r="C54" i="8"/>
  <c r="C53" i="8"/>
  <c r="C52" i="8"/>
  <c r="C48" i="8"/>
  <c r="C49" i="8"/>
  <c r="C50" i="8"/>
  <c r="C75" i="8" s="1"/>
  <c r="C47" i="8"/>
  <c r="C42" i="8"/>
  <c r="C43" i="8"/>
  <c r="C44" i="8"/>
  <c r="C45" i="8"/>
  <c r="C46" i="8"/>
  <c r="E46" i="8" s="1"/>
  <c r="C41" i="8"/>
  <c r="C36" i="8"/>
  <c r="C36" i="5" s="1"/>
  <c r="C37" i="8"/>
  <c r="C38" i="8"/>
  <c r="C35" i="8"/>
  <c r="C31" i="8"/>
  <c r="C30" i="8"/>
  <c r="C28" i="8"/>
  <c r="C27" i="8"/>
  <c r="C25" i="8"/>
  <c r="E82" i="9"/>
  <c r="E83" i="9"/>
  <c r="E85" i="9"/>
  <c r="E86" i="9"/>
  <c r="E87" i="9"/>
  <c r="C80" i="9"/>
  <c r="C73" i="9"/>
  <c r="C98" i="5" s="1"/>
  <c r="C74" i="9"/>
  <c r="C99" i="5" s="1"/>
  <c r="F99" i="5" s="1"/>
  <c r="C75" i="9"/>
  <c r="C100" i="5" s="1"/>
  <c r="C72" i="9"/>
  <c r="C97" i="5" s="1"/>
  <c r="F97" i="5" s="1"/>
  <c r="C68" i="9"/>
  <c r="C93" i="5" s="1"/>
  <c r="F93" i="5" s="1"/>
  <c r="C69" i="9"/>
  <c r="C94" i="5" s="1"/>
  <c r="C70" i="9"/>
  <c r="C95" i="5" s="1"/>
  <c r="C67" i="9"/>
  <c r="C92" i="5" s="1"/>
  <c r="F92" i="5" s="1"/>
  <c r="C61" i="9"/>
  <c r="C86" i="5" s="1"/>
  <c r="C62" i="9"/>
  <c r="C87" i="5" s="1"/>
  <c r="C88" i="5"/>
  <c r="F88" i="5" s="1"/>
  <c r="C64" i="9"/>
  <c r="C89" i="5" s="1"/>
  <c r="C85" i="5"/>
  <c r="F85" i="5" s="1"/>
  <c r="C59" i="9"/>
  <c r="C84" i="5" s="1"/>
  <c r="F84" i="5" s="1"/>
  <c r="C81" i="5"/>
  <c r="F81" i="5" s="1"/>
  <c r="C55" i="9"/>
  <c r="C80" i="5" s="1"/>
  <c r="C79" i="5"/>
  <c r="C67" i="5"/>
  <c r="F67" i="5" s="1"/>
  <c r="C68" i="5"/>
  <c r="F68" i="5" s="1"/>
  <c r="C69" i="5"/>
  <c r="F69" i="5" s="1"/>
  <c r="C57" i="5"/>
  <c r="F57" i="5" s="1"/>
  <c r="C58" i="5"/>
  <c r="F58" i="5" s="1"/>
  <c r="C59" i="5"/>
  <c r="C60" i="5"/>
  <c r="C61" i="5"/>
  <c r="C62" i="5"/>
  <c r="C63" i="5"/>
  <c r="C64" i="5"/>
  <c r="F64" i="5" s="1"/>
  <c r="C56" i="5"/>
  <c r="F56" i="5" s="1"/>
  <c r="G44" i="9"/>
  <c r="C39" i="9"/>
  <c r="G40" i="9"/>
  <c r="G38" i="9"/>
  <c r="G34" i="9"/>
  <c r="G36" i="9"/>
  <c r="G37" i="9"/>
  <c r="G32" i="9"/>
  <c r="C38" i="5"/>
  <c r="F38" i="5" s="1"/>
  <c r="G28" i="9"/>
  <c r="G26" i="9"/>
  <c r="C23" i="5"/>
  <c r="F23" i="5" s="1"/>
  <c r="C22" i="5"/>
  <c r="F22" i="5" s="1"/>
  <c r="C51" i="8" l="1"/>
  <c r="F36" i="5"/>
  <c r="G36" i="5"/>
  <c r="C34" i="8"/>
  <c r="F94" i="5"/>
  <c r="C66" i="5"/>
  <c r="F66" i="5" s="1"/>
  <c r="G22" i="5"/>
  <c r="C19" i="5"/>
  <c r="F19" i="5" s="1"/>
  <c r="C18" i="5"/>
  <c r="G23" i="5"/>
  <c r="C30" i="5"/>
  <c r="F30" i="5" s="1"/>
  <c r="C52" i="5"/>
  <c r="F52" i="5" s="1"/>
  <c r="F60" i="5"/>
  <c r="G75" i="9"/>
  <c r="G81" i="5"/>
  <c r="F87" i="5"/>
  <c r="G86" i="5"/>
  <c r="C25" i="5"/>
  <c r="F25" i="5" s="1"/>
  <c r="C31" i="5"/>
  <c r="F31" i="5" s="1"/>
  <c r="C44" i="5"/>
  <c r="F44" i="5" s="1"/>
  <c r="G62" i="5"/>
  <c r="C50" i="5"/>
  <c r="F50" i="5" s="1"/>
  <c r="G99" i="5"/>
  <c r="G89" i="5"/>
  <c r="G38" i="5"/>
  <c r="G95" i="5"/>
  <c r="G63" i="9"/>
  <c r="G61" i="5"/>
  <c r="G93" i="5"/>
  <c r="G84" i="5"/>
  <c r="G67" i="5"/>
  <c r="G79" i="5"/>
  <c r="G59" i="5"/>
  <c r="G98" i="5"/>
  <c r="G94" i="5"/>
  <c r="G63" i="5"/>
  <c r="G85" i="5"/>
  <c r="G56" i="5"/>
  <c r="G57" i="5"/>
  <c r="G92" i="5"/>
  <c r="G88" i="5"/>
  <c r="G97" i="5"/>
  <c r="G69" i="5"/>
  <c r="G56" i="9"/>
  <c r="G80" i="5"/>
  <c r="G100" i="5"/>
  <c r="G87" i="5"/>
  <c r="G60" i="5"/>
  <c r="G58" i="5"/>
  <c r="G64" i="5"/>
  <c r="G68" i="5"/>
  <c r="F80" i="5"/>
  <c r="F79" i="5"/>
  <c r="E54" i="8"/>
  <c r="F54" i="8"/>
  <c r="C54" i="5"/>
  <c r="E54" i="5" s="1"/>
  <c r="F89" i="5"/>
  <c r="F62" i="5"/>
  <c r="C28" i="5"/>
  <c r="F28" i="5" s="1"/>
  <c r="C42" i="5"/>
  <c r="F42" i="5" s="1"/>
  <c r="C48" i="5"/>
  <c r="F48" i="5" s="1"/>
  <c r="F61" i="5"/>
  <c r="G51" i="7"/>
  <c r="G65" i="8"/>
  <c r="G54" i="9"/>
  <c r="F59" i="5"/>
  <c r="F63" i="5"/>
  <c r="F86" i="5"/>
  <c r="F98" i="5"/>
  <c r="G19" i="9"/>
  <c r="G70" i="9"/>
  <c r="J105" i="5"/>
  <c r="G80" i="9"/>
  <c r="F25" i="8"/>
  <c r="G25" i="8"/>
  <c r="F28" i="8"/>
  <c r="G28" i="8"/>
  <c r="F31" i="8"/>
  <c r="G31" i="8"/>
  <c r="F38" i="8"/>
  <c r="G38" i="8"/>
  <c r="F36" i="8"/>
  <c r="G36" i="8"/>
  <c r="F46" i="8"/>
  <c r="G46" i="8"/>
  <c r="F44" i="8"/>
  <c r="G44" i="8"/>
  <c r="F42" i="8"/>
  <c r="G42" i="8"/>
  <c r="F50" i="8"/>
  <c r="G50" i="8"/>
  <c r="F48" i="8"/>
  <c r="G48" i="8"/>
  <c r="F53" i="8"/>
  <c r="G53" i="8"/>
  <c r="F27" i="8"/>
  <c r="G27" i="8"/>
  <c r="F30" i="8"/>
  <c r="G30" i="8"/>
  <c r="F35" i="8"/>
  <c r="G35" i="8"/>
  <c r="F37" i="8"/>
  <c r="G37" i="8"/>
  <c r="F41" i="8"/>
  <c r="G41" i="8"/>
  <c r="F45" i="8"/>
  <c r="G45" i="8"/>
  <c r="F43" i="8"/>
  <c r="G43" i="8"/>
  <c r="F47" i="8"/>
  <c r="G47" i="8"/>
  <c r="F49" i="8"/>
  <c r="G49" i="8"/>
  <c r="F52" i="8"/>
  <c r="G52" i="8"/>
  <c r="G54" i="8"/>
  <c r="G74" i="9"/>
  <c r="G67" i="9"/>
  <c r="G55" i="9"/>
  <c r="G29" i="9"/>
  <c r="G18" i="9"/>
  <c r="G69" i="9"/>
  <c r="G62" i="9"/>
  <c r="G64" i="9"/>
  <c r="G45" i="9"/>
  <c r="G39" i="9"/>
  <c r="G41" i="9"/>
  <c r="G33" i="9"/>
  <c r="G35" i="9"/>
  <c r="C53" i="5"/>
  <c r="F53" i="5" s="1"/>
  <c r="F95" i="5"/>
  <c r="F100" i="5"/>
  <c r="G51" i="6"/>
  <c r="G65" i="7"/>
  <c r="G72" i="9"/>
  <c r="G59" i="9"/>
  <c r="G43" i="9"/>
  <c r="G23" i="9"/>
  <c r="G73" i="9"/>
  <c r="G68" i="9"/>
  <c r="G61" i="9"/>
  <c r="G60" i="9"/>
  <c r="G27" i="9"/>
  <c r="G65" i="6"/>
  <c r="F80" i="9"/>
  <c r="F51" i="6"/>
  <c r="C46" i="5"/>
  <c r="C35" i="5"/>
  <c r="C37" i="5"/>
  <c r="C27" i="5"/>
  <c r="F27" i="5" s="1"/>
  <c r="E80" i="9"/>
  <c r="F65" i="7"/>
  <c r="E56" i="5"/>
  <c r="C47" i="5"/>
  <c r="C49" i="5"/>
  <c r="C41" i="5"/>
  <c r="C45" i="5"/>
  <c r="C43" i="5"/>
  <c r="F43" i="5" s="1"/>
  <c r="F65" i="8"/>
  <c r="E69" i="5"/>
  <c r="F51" i="7"/>
  <c r="F51" i="8"/>
  <c r="C69" i="10"/>
  <c r="I69" i="5" s="1"/>
  <c r="J69" i="5" s="1"/>
  <c r="E105" i="11"/>
  <c r="E100" i="11"/>
  <c r="H99" i="5"/>
  <c r="H98" i="5"/>
  <c r="H97" i="5"/>
  <c r="I96" i="11"/>
  <c r="E96" i="11" s="1"/>
  <c r="H102" i="11"/>
  <c r="G102" i="11"/>
  <c r="F102" i="11"/>
  <c r="H95" i="5"/>
  <c r="E94" i="11"/>
  <c r="H93" i="5"/>
  <c r="H92" i="5"/>
  <c r="I91" i="11"/>
  <c r="E91" i="11" s="1"/>
  <c r="E89" i="11"/>
  <c r="E88" i="11"/>
  <c r="E87" i="11"/>
  <c r="E86" i="11"/>
  <c r="E85" i="11"/>
  <c r="E84" i="11"/>
  <c r="E81" i="11"/>
  <c r="E80" i="11"/>
  <c r="E79" i="11"/>
  <c r="I78" i="11"/>
  <c r="E78" i="11" s="1"/>
  <c r="I75" i="11"/>
  <c r="E75" i="11" s="1"/>
  <c r="G50" i="9"/>
  <c r="I73" i="11"/>
  <c r="C73" i="6" s="1"/>
  <c r="G48" i="9"/>
  <c r="E64" i="11"/>
  <c r="E63" i="11"/>
  <c r="E62" i="11"/>
  <c r="E61" i="11"/>
  <c r="E60" i="11"/>
  <c r="E59" i="11"/>
  <c r="E58" i="11"/>
  <c r="E57" i="11"/>
  <c r="E56" i="11"/>
  <c r="I55" i="11"/>
  <c r="E55" i="11" s="1"/>
  <c r="E50" i="11"/>
  <c r="E49" i="11"/>
  <c r="E48" i="11"/>
  <c r="E47" i="11"/>
  <c r="E46" i="11"/>
  <c r="E45" i="11"/>
  <c r="E44" i="11"/>
  <c r="E43" i="11"/>
  <c r="E42" i="11"/>
  <c r="H41" i="5"/>
  <c r="I39" i="11"/>
  <c r="E39" i="11" s="1"/>
  <c r="E38" i="11"/>
  <c r="E37" i="11"/>
  <c r="E36" i="11"/>
  <c r="E35" i="11"/>
  <c r="I34" i="11"/>
  <c r="E34" i="11" s="1"/>
  <c r="H31" i="5"/>
  <c r="E30" i="11"/>
  <c r="I29" i="11"/>
  <c r="E29" i="11" s="1"/>
  <c r="H28" i="5"/>
  <c r="H27" i="5"/>
  <c r="E25" i="11"/>
  <c r="I24" i="11"/>
  <c r="E23" i="11"/>
  <c r="E22" i="11"/>
  <c r="E19" i="11"/>
  <c r="H18" i="5"/>
  <c r="C101" i="11"/>
  <c r="J101" i="11" s="1"/>
  <c r="E24" i="11" l="1"/>
  <c r="K56" i="11"/>
  <c r="L56" i="11"/>
  <c r="H81" i="5"/>
  <c r="L81" i="11"/>
  <c r="K81" i="11"/>
  <c r="H87" i="5"/>
  <c r="K87" i="11"/>
  <c r="L87" i="11"/>
  <c r="H105" i="5"/>
  <c r="K105" i="11"/>
  <c r="L105" i="11"/>
  <c r="L57" i="11"/>
  <c r="K57" i="11"/>
  <c r="K78" i="11"/>
  <c r="L78" i="11"/>
  <c r="H84" i="5"/>
  <c r="L84" i="11"/>
  <c r="K84" i="11"/>
  <c r="H88" i="5"/>
  <c r="L88" i="11"/>
  <c r="K88" i="11"/>
  <c r="H79" i="5"/>
  <c r="L79" i="11"/>
  <c r="K79" i="11"/>
  <c r="H85" i="5"/>
  <c r="L85" i="11"/>
  <c r="K85" i="11"/>
  <c r="H89" i="5"/>
  <c r="L89" i="11"/>
  <c r="K89" i="11"/>
  <c r="H94" i="5"/>
  <c r="L94" i="11"/>
  <c r="K94" i="11"/>
  <c r="K55" i="11"/>
  <c r="L55" i="11"/>
  <c r="H80" i="5"/>
  <c r="L80" i="11"/>
  <c r="K80" i="11"/>
  <c r="H86" i="5"/>
  <c r="L86" i="11"/>
  <c r="K86" i="11"/>
  <c r="K91" i="11"/>
  <c r="L91" i="11"/>
  <c r="L96" i="11"/>
  <c r="K96" i="11"/>
  <c r="H100" i="5"/>
  <c r="L100" i="11"/>
  <c r="K100" i="11"/>
  <c r="H19" i="5"/>
  <c r="K19" i="11"/>
  <c r="L19" i="11"/>
  <c r="H25" i="5"/>
  <c r="L25" i="11"/>
  <c r="K25" i="11"/>
  <c r="H30" i="5"/>
  <c r="L30" i="11"/>
  <c r="K30" i="11"/>
  <c r="L36" i="11"/>
  <c r="K36" i="11"/>
  <c r="H36" i="5"/>
  <c r="H45" i="5"/>
  <c r="L45" i="11"/>
  <c r="K45" i="11"/>
  <c r="H49" i="5"/>
  <c r="L49" i="11"/>
  <c r="K49" i="11"/>
  <c r="H53" i="5"/>
  <c r="L53" i="11"/>
  <c r="K53" i="11"/>
  <c r="H57" i="5"/>
  <c r="H61" i="5"/>
  <c r="L61" i="11"/>
  <c r="K61" i="11"/>
  <c r="H66" i="5"/>
  <c r="L66" i="11"/>
  <c r="K66" i="11"/>
  <c r="H22" i="5"/>
  <c r="L22" i="11"/>
  <c r="K22" i="11"/>
  <c r="H37" i="5"/>
  <c r="L37" i="11"/>
  <c r="K37" i="11"/>
  <c r="H42" i="5"/>
  <c r="L42" i="11"/>
  <c r="K42" i="11"/>
  <c r="H46" i="5"/>
  <c r="L46" i="11"/>
  <c r="K46" i="11"/>
  <c r="H50" i="5"/>
  <c r="L50" i="11"/>
  <c r="K50" i="11"/>
  <c r="H54" i="5"/>
  <c r="H58" i="5"/>
  <c r="L58" i="11"/>
  <c r="K58" i="11"/>
  <c r="H62" i="5"/>
  <c r="L62" i="11"/>
  <c r="K62" i="11"/>
  <c r="H67" i="5"/>
  <c r="K67" i="11"/>
  <c r="L67" i="11"/>
  <c r="G66" i="5"/>
  <c r="H23" i="5"/>
  <c r="K23" i="11"/>
  <c r="L23" i="11"/>
  <c r="K34" i="11"/>
  <c r="L34" i="11"/>
  <c r="H34" i="5"/>
  <c r="H38" i="5"/>
  <c r="K38" i="11"/>
  <c r="L38" i="11"/>
  <c r="H43" i="5"/>
  <c r="K43" i="11"/>
  <c r="L43" i="11"/>
  <c r="H47" i="5"/>
  <c r="K47" i="11"/>
  <c r="L47" i="11"/>
  <c r="K51" i="11"/>
  <c r="L51" i="11"/>
  <c r="H59" i="5"/>
  <c r="K59" i="11"/>
  <c r="L59" i="11"/>
  <c r="H63" i="5"/>
  <c r="K63" i="11"/>
  <c r="L63" i="11"/>
  <c r="H68" i="5"/>
  <c r="L68" i="11"/>
  <c r="K68" i="11"/>
  <c r="F35" i="5"/>
  <c r="G35" i="5"/>
  <c r="L24" i="11"/>
  <c r="K24" i="11"/>
  <c r="L29" i="11"/>
  <c r="K29" i="11"/>
  <c r="L35" i="11"/>
  <c r="K35" i="11"/>
  <c r="H35" i="5"/>
  <c r="L39" i="11"/>
  <c r="K39" i="11"/>
  <c r="H44" i="5"/>
  <c r="L44" i="11"/>
  <c r="K44" i="11"/>
  <c r="H48" i="5"/>
  <c r="L48" i="11"/>
  <c r="K48" i="11"/>
  <c r="H52" i="5"/>
  <c r="L52" i="11"/>
  <c r="K52" i="11"/>
  <c r="H56" i="5"/>
  <c r="H60" i="5"/>
  <c r="L60" i="11"/>
  <c r="K60" i="11"/>
  <c r="H64" i="5"/>
  <c r="L64" i="11"/>
  <c r="K64" i="11"/>
  <c r="H69" i="5"/>
  <c r="L69" i="11"/>
  <c r="K69" i="11"/>
  <c r="L75" i="11"/>
  <c r="K75" i="11"/>
  <c r="E34" i="8"/>
  <c r="F34" i="8"/>
  <c r="G34" i="8"/>
  <c r="I26" i="11"/>
  <c r="E26" i="11" s="1"/>
  <c r="I74" i="11"/>
  <c r="E73" i="11"/>
  <c r="F46" i="5"/>
  <c r="E46" i="5"/>
  <c r="C106" i="11"/>
  <c r="C103" i="11"/>
  <c r="G19" i="5"/>
  <c r="E52" i="5"/>
  <c r="G52" i="5"/>
  <c r="G30" i="5"/>
  <c r="G31" i="5"/>
  <c r="G44" i="5"/>
  <c r="G46" i="5"/>
  <c r="E53" i="5"/>
  <c r="G25" i="5"/>
  <c r="G50" i="5"/>
  <c r="H91" i="5"/>
  <c r="G27" i="5"/>
  <c r="H78" i="5"/>
  <c r="F47" i="5"/>
  <c r="G47" i="5"/>
  <c r="F37" i="5"/>
  <c r="G37" i="5"/>
  <c r="G48" i="5"/>
  <c r="G53" i="5"/>
  <c r="G28" i="5"/>
  <c r="F49" i="5"/>
  <c r="G49" i="5"/>
  <c r="E105" i="5"/>
  <c r="G105" i="5"/>
  <c r="F45" i="5"/>
  <c r="G45" i="5"/>
  <c r="G43" i="5"/>
  <c r="F41" i="5"/>
  <c r="G41" i="5"/>
  <c r="F105" i="5"/>
  <c r="G42" i="5"/>
  <c r="G54" i="5"/>
  <c r="H24" i="5"/>
  <c r="H83" i="5"/>
  <c r="F54" i="5"/>
  <c r="H55" i="5"/>
  <c r="G51" i="8"/>
  <c r="H17" i="5"/>
  <c r="H101" i="11"/>
  <c r="H103" i="11" s="1"/>
  <c r="H29" i="5"/>
  <c r="H39" i="5"/>
  <c r="H75" i="5"/>
  <c r="H96" i="5"/>
  <c r="G101" i="11"/>
  <c r="G103" i="11" s="1"/>
  <c r="G76" i="11"/>
  <c r="H76" i="11"/>
  <c r="G49" i="9"/>
  <c r="I33" i="11"/>
  <c r="C33" i="6" s="1"/>
  <c r="H65" i="5"/>
  <c r="I72" i="11"/>
  <c r="E72" i="11" s="1"/>
  <c r="H51" i="5"/>
  <c r="H26" i="5"/>
  <c r="I16" i="11" l="1"/>
  <c r="H73" i="5"/>
  <c r="K73" i="11"/>
  <c r="L73" i="11"/>
  <c r="L72" i="11"/>
  <c r="K72" i="11"/>
  <c r="L26" i="11"/>
  <c r="K26" i="11"/>
  <c r="J106" i="11"/>
  <c r="J103" i="11"/>
  <c r="E74" i="11"/>
  <c r="C74" i="6"/>
  <c r="I102" i="11"/>
  <c r="E33" i="11"/>
  <c r="E102" i="11" s="1"/>
  <c r="G71" i="11"/>
  <c r="H74" i="5"/>
  <c r="H71" i="11"/>
  <c r="F76" i="11"/>
  <c r="H72" i="5"/>
  <c r="E16" i="11" l="1"/>
  <c r="E101" i="11" s="1"/>
  <c r="E103" i="11" s="1"/>
  <c r="I101" i="11"/>
  <c r="L74" i="11"/>
  <c r="K74" i="11"/>
  <c r="L33" i="11"/>
  <c r="K33" i="11"/>
  <c r="H33" i="5"/>
  <c r="L102" i="11"/>
  <c r="K102" i="11"/>
  <c r="I76" i="11"/>
  <c r="I71" i="11" s="1"/>
  <c r="I103" i="11"/>
  <c r="H16" i="5"/>
  <c r="F101" i="11"/>
  <c r="H102" i="5"/>
  <c r="L16" i="11" l="1"/>
  <c r="K16" i="11"/>
  <c r="E76" i="11"/>
  <c r="F103" i="11"/>
  <c r="F71" i="11"/>
  <c r="E71" i="11" s="1"/>
  <c r="L71" i="11" l="1"/>
  <c r="K71" i="11"/>
  <c r="L101" i="11"/>
  <c r="K101" i="11"/>
  <c r="L103" i="11"/>
  <c r="K103" i="11"/>
  <c r="L76" i="11"/>
  <c r="K76" i="11"/>
  <c r="F106" i="11"/>
  <c r="G106" i="11" s="1"/>
  <c r="H105" i="11" s="1"/>
  <c r="H106" i="11" s="1"/>
  <c r="I106" i="11" s="1"/>
  <c r="H76" i="5"/>
  <c r="H71" i="5"/>
  <c r="E106" i="11"/>
  <c r="H101" i="5"/>
  <c r="H103" i="5"/>
  <c r="H106" i="5" l="1"/>
  <c r="L106" i="11"/>
  <c r="K106" i="11"/>
  <c r="C105" i="8"/>
  <c r="I54" i="5"/>
  <c r="J54" i="5" s="1"/>
  <c r="F83" i="9"/>
  <c r="F85" i="9"/>
  <c r="F86" i="9"/>
  <c r="F87" i="9"/>
  <c r="F82" i="9"/>
  <c r="F73" i="9"/>
  <c r="F74" i="9"/>
  <c r="F75" i="9"/>
  <c r="F67" i="9"/>
  <c r="F68" i="9"/>
  <c r="F69" i="9"/>
  <c r="F70" i="9"/>
  <c r="F72" i="9"/>
  <c r="F62" i="9"/>
  <c r="F63" i="9"/>
  <c r="F64" i="9"/>
  <c r="F61" i="9"/>
  <c r="F60" i="9"/>
  <c r="F54" i="9"/>
  <c r="F55" i="9"/>
  <c r="F56" i="9"/>
  <c r="F59" i="9"/>
  <c r="F44" i="9"/>
  <c r="F45" i="9"/>
  <c r="F43" i="9"/>
  <c r="F40" i="9"/>
  <c r="F41" i="9"/>
  <c r="F39" i="9"/>
  <c r="F38" i="9"/>
  <c r="F34" i="9"/>
  <c r="F35" i="9"/>
  <c r="F36" i="9"/>
  <c r="F37" i="9"/>
  <c r="F28" i="9"/>
  <c r="F29" i="9"/>
  <c r="F32" i="9"/>
  <c r="F33" i="9"/>
  <c r="F26" i="9"/>
  <c r="F27" i="9"/>
  <c r="F23" i="9"/>
  <c r="F19" i="9"/>
  <c r="C105" i="7" l="1"/>
  <c r="C105" i="6" l="1"/>
  <c r="E37" i="9"/>
  <c r="E44" i="9"/>
  <c r="C65" i="5"/>
  <c r="D51" i="5" l="1"/>
  <c r="G42" i="9"/>
  <c r="D65" i="5"/>
  <c r="G65" i="5" s="1"/>
  <c r="F42" i="9"/>
  <c r="C51" i="5"/>
  <c r="C100" i="10"/>
  <c r="I100" i="5" s="1"/>
  <c r="J100" i="5" s="1"/>
  <c r="C99" i="10"/>
  <c r="I99" i="5" s="1"/>
  <c r="J99" i="5" s="1"/>
  <c r="C98" i="10"/>
  <c r="I98" i="5" s="1"/>
  <c r="J98" i="5" s="1"/>
  <c r="C97" i="10"/>
  <c r="I97" i="5" s="1"/>
  <c r="J97" i="5" s="1"/>
  <c r="G96" i="10"/>
  <c r="F96" i="10"/>
  <c r="E96" i="10"/>
  <c r="D96" i="10"/>
  <c r="C95" i="10"/>
  <c r="I95" i="5" s="1"/>
  <c r="J95" i="5" s="1"/>
  <c r="C94" i="10"/>
  <c r="I94" i="5" s="1"/>
  <c r="J94" i="5" s="1"/>
  <c r="C93" i="10"/>
  <c r="I93" i="5" s="1"/>
  <c r="J93" i="5" s="1"/>
  <c r="C92" i="10"/>
  <c r="I92" i="5" s="1"/>
  <c r="J92" i="5" s="1"/>
  <c r="F91" i="10"/>
  <c r="E91" i="10"/>
  <c r="D91" i="10"/>
  <c r="C89" i="10"/>
  <c r="I89" i="5" s="1"/>
  <c r="J89" i="5" s="1"/>
  <c r="C88" i="10"/>
  <c r="I88" i="5" s="1"/>
  <c r="J88" i="5" s="1"/>
  <c r="C87" i="10"/>
  <c r="I87" i="5" s="1"/>
  <c r="J87" i="5" s="1"/>
  <c r="C86" i="10"/>
  <c r="I86" i="5" s="1"/>
  <c r="J86" i="5" s="1"/>
  <c r="C85" i="10"/>
  <c r="I85" i="5" s="1"/>
  <c r="J85" i="5" s="1"/>
  <c r="C84" i="10"/>
  <c r="I84" i="5" s="1"/>
  <c r="J84" i="5" s="1"/>
  <c r="G83" i="10"/>
  <c r="F83" i="10"/>
  <c r="E83" i="10"/>
  <c r="D83" i="10"/>
  <c r="C81" i="10"/>
  <c r="I81" i="5" s="1"/>
  <c r="J81" i="5" s="1"/>
  <c r="C80" i="10"/>
  <c r="I80" i="5" s="1"/>
  <c r="J80" i="5" s="1"/>
  <c r="C79" i="10"/>
  <c r="I79" i="5" s="1"/>
  <c r="J79" i="5" s="1"/>
  <c r="G78" i="10"/>
  <c r="F78" i="10"/>
  <c r="E78" i="10"/>
  <c r="G73" i="10"/>
  <c r="D73" i="6" s="1"/>
  <c r="E73" i="6" s="1"/>
  <c r="F73" i="10"/>
  <c r="D73" i="7" s="1"/>
  <c r="C68" i="10"/>
  <c r="I68" i="5" s="1"/>
  <c r="J68" i="5" s="1"/>
  <c r="C67" i="10"/>
  <c r="I67" i="5" s="1"/>
  <c r="J67" i="5" s="1"/>
  <c r="C66" i="10"/>
  <c r="I66" i="5" s="1"/>
  <c r="J66" i="5" s="1"/>
  <c r="C64" i="10"/>
  <c r="I64" i="5" s="1"/>
  <c r="J64" i="5" s="1"/>
  <c r="C63" i="10"/>
  <c r="I63" i="5" s="1"/>
  <c r="J63" i="5" s="1"/>
  <c r="C62" i="10"/>
  <c r="I62" i="5" s="1"/>
  <c r="J62" i="5" s="1"/>
  <c r="C61" i="10"/>
  <c r="I61" i="5" s="1"/>
  <c r="J61" i="5" s="1"/>
  <c r="C60" i="10"/>
  <c r="I60" i="5" s="1"/>
  <c r="J60" i="5" s="1"/>
  <c r="C59" i="10"/>
  <c r="I59" i="5" s="1"/>
  <c r="J59" i="5" s="1"/>
  <c r="C58" i="10"/>
  <c r="I58" i="5" s="1"/>
  <c r="J58" i="5" s="1"/>
  <c r="C57" i="10"/>
  <c r="I57" i="5" s="1"/>
  <c r="J57" i="5" s="1"/>
  <c r="C56" i="10"/>
  <c r="I56" i="5" s="1"/>
  <c r="J56" i="5" s="1"/>
  <c r="G55" i="10"/>
  <c r="F55" i="10"/>
  <c r="E55" i="10"/>
  <c r="D55" i="10"/>
  <c r="C53" i="10"/>
  <c r="I53" i="5" s="1"/>
  <c r="J53" i="5" s="1"/>
  <c r="C52" i="10"/>
  <c r="I52" i="5" s="1"/>
  <c r="J52" i="5" s="1"/>
  <c r="C51" i="10"/>
  <c r="I51" i="5" s="1"/>
  <c r="C50" i="10"/>
  <c r="I50" i="5" s="1"/>
  <c r="J50" i="5" s="1"/>
  <c r="C49" i="10"/>
  <c r="I49" i="5" s="1"/>
  <c r="J49" i="5" s="1"/>
  <c r="C48" i="10"/>
  <c r="I48" i="5" s="1"/>
  <c r="J48" i="5" s="1"/>
  <c r="C47" i="10"/>
  <c r="I47" i="5" s="1"/>
  <c r="J47" i="5" s="1"/>
  <c r="C46" i="10"/>
  <c r="I46" i="5" s="1"/>
  <c r="J46" i="5" s="1"/>
  <c r="C45" i="10"/>
  <c r="I45" i="5" s="1"/>
  <c r="J45" i="5" s="1"/>
  <c r="C44" i="10"/>
  <c r="I44" i="5" s="1"/>
  <c r="J44" i="5" s="1"/>
  <c r="C43" i="10"/>
  <c r="I43" i="5" s="1"/>
  <c r="J43" i="5" s="1"/>
  <c r="C42" i="10"/>
  <c r="I42" i="5" s="1"/>
  <c r="J42" i="5" s="1"/>
  <c r="C41" i="10"/>
  <c r="I41" i="5" s="1"/>
  <c r="J41" i="5" s="1"/>
  <c r="G39" i="10"/>
  <c r="F39" i="10"/>
  <c r="E39" i="10"/>
  <c r="D39" i="10"/>
  <c r="D72" i="10" s="1"/>
  <c r="C38" i="10"/>
  <c r="I38" i="5" s="1"/>
  <c r="J38" i="5" s="1"/>
  <c r="C37" i="10"/>
  <c r="I37" i="5" s="1"/>
  <c r="J37" i="5" s="1"/>
  <c r="C36" i="10"/>
  <c r="I36" i="5" s="1"/>
  <c r="J36" i="5" s="1"/>
  <c r="C35" i="10"/>
  <c r="I35" i="5" s="1"/>
  <c r="J35" i="5" s="1"/>
  <c r="G34" i="10"/>
  <c r="F34" i="10"/>
  <c r="F33" i="10" s="1"/>
  <c r="E34" i="10"/>
  <c r="E72" i="10" s="1"/>
  <c r="C31" i="10"/>
  <c r="I31" i="5" s="1"/>
  <c r="J31" i="5" s="1"/>
  <c r="C30" i="10"/>
  <c r="I30" i="5" s="1"/>
  <c r="J30" i="5" s="1"/>
  <c r="G29" i="10"/>
  <c r="G26" i="10" s="1"/>
  <c r="F29" i="10"/>
  <c r="F26" i="10" s="1"/>
  <c r="E29" i="10"/>
  <c r="E26" i="10" s="1"/>
  <c r="D29" i="10"/>
  <c r="C28" i="10"/>
  <c r="I28" i="5" s="1"/>
  <c r="J28" i="5" s="1"/>
  <c r="C27" i="10"/>
  <c r="I27" i="5" s="1"/>
  <c r="J27" i="5" s="1"/>
  <c r="I25" i="5"/>
  <c r="J25" i="5" s="1"/>
  <c r="G24" i="10"/>
  <c r="F24" i="10"/>
  <c r="E24" i="10"/>
  <c r="D24" i="10"/>
  <c r="I19" i="5"/>
  <c r="J19" i="5" s="1"/>
  <c r="E16" i="10" l="1"/>
  <c r="F16" i="10"/>
  <c r="G16" i="10"/>
  <c r="G74" i="10"/>
  <c r="D74" i="6" s="1"/>
  <c r="F74" i="10"/>
  <c r="D74" i="7" s="1"/>
  <c r="G101" i="10"/>
  <c r="C24" i="10"/>
  <c r="I24" i="5" s="1"/>
  <c r="E101" i="10"/>
  <c r="J51" i="5"/>
  <c r="G51" i="5"/>
  <c r="C78" i="10"/>
  <c r="I78" i="5" s="1"/>
  <c r="F51" i="5"/>
  <c r="F101" i="10"/>
  <c r="C96" i="10"/>
  <c r="I96" i="5" s="1"/>
  <c r="F102" i="10"/>
  <c r="C29" i="10"/>
  <c r="I29" i="5" s="1"/>
  <c r="D26" i="10"/>
  <c r="D16" i="10" s="1"/>
  <c r="F72" i="10"/>
  <c r="C39" i="10"/>
  <c r="I39" i="5" s="1"/>
  <c r="C65" i="10"/>
  <c r="I65" i="5" s="1"/>
  <c r="J65" i="5" s="1"/>
  <c r="C83" i="10"/>
  <c r="I83" i="5" s="1"/>
  <c r="D33" i="10"/>
  <c r="C34" i="10"/>
  <c r="I34" i="5" s="1"/>
  <c r="E33" i="10"/>
  <c r="E102" i="10" s="1"/>
  <c r="E76" i="10" s="1"/>
  <c r="G33" i="10"/>
  <c r="C55" i="10"/>
  <c r="I55" i="5" s="1"/>
  <c r="C75" i="10"/>
  <c r="I75" i="5" s="1"/>
  <c r="C91" i="10"/>
  <c r="I91" i="5" s="1"/>
  <c r="G72" i="10"/>
  <c r="C73" i="10"/>
  <c r="I73" i="5" s="1"/>
  <c r="J74" i="10" l="1"/>
  <c r="C74" i="10"/>
  <c r="I74" i="5" s="1"/>
  <c r="K74" i="10"/>
  <c r="G102" i="10"/>
  <c r="G76" i="10" s="1"/>
  <c r="G71" i="10" s="1"/>
  <c r="D33" i="6"/>
  <c r="F103" i="10"/>
  <c r="F76" i="10"/>
  <c r="F71" i="10" s="1"/>
  <c r="E103" i="10"/>
  <c r="D102" i="10"/>
  <c r="C26" i="10"/>
  <c r="I26" i="5" s="1"/>
  <c r="C33" i="10"/>
  <c r="I33" i="5" s="1"/>
  <c r="E71" i="10"/>
  <c r="C72" i="10"/>
  <c r="I72" i="5" s="1"/>
  <c r="G103" i="10" l="1"/>
  <c r="E33" i="6"/>
  <c r="F33" i="6"/>
  <c r="G33" i="6"/>
  <c r="C102" i="10"/>
  <c r="I102" i="5" s="1"/>
  <c r="D76" i="10"/>
  <c r="D71" i="10" s="1"/>
  <c r="C71" i="10" s="1"/>
  <c r="I71" i="5" s="1"/>
  <c r="C76" i="10" l="1"/>
  <c r="I76" i="5" s="1"/>
  <c r="E75" i="9"/>
  <c r="E74" i="9"/>
  <c r="E73" i="9"/>
  <c r="E72" i="9"/>
  <c r="D71" i="9"/>
  <c r="C71" i="9"/>
  <c r="E70" i="9"/>
  <c r="E69" i="9"/>
  <c r="E68" i="9"/>
  <c r="E67" i="9"/>
  <c r="D66" i="9"/>
  <c r="D76" i="9" s="1"/>
  <c r="C66" i="9"/>
  <c r="E64" i="9"/>
  <c r="E63" i="9"/>
  <c r="E62" i="9"/>
  <c r="E61" i="9"/>
  <c r="E60" i="9"/>
  <c r="E59" i="9"/>
  <c r="D58" i="9"/>
  <c r="C58" i="9"/>
  <c r="E56" i="9"/>
  <c r="E55" i="9"/>
  <c r="E54" i="9"/>
  <c r="C53" i="9"/>
  <c r="C76" i="9" s="1"/>
  <c r="E45" i="9"/>
  <c r="E43" i="9"/>
  <c r="E41" i="9"/>
  <c r="E40" i="9"/>
  <c r="E39" i="9"/>
  <c r="E38" i="9"/>
  <c r="E36" i="9"/>
  <c r="E35" i="9"/>
  <c r="E34" i="9"/>
  <c r="E33" i="9"/>
  <c r="E32" i="9"/>
  <c r="E29" i="9"/>
  <c r="E28" i="9"/>
  <c r="E27" i="9"/>
  <c r="E26" i="9"/>
  <c r="E23" i="9"/>
  <c r="E19" i="9"/>
  <c r="E100" i="8"/>
  <c r="E99" i="8"/>
  <c r="E98" i="8"/>
  <c r="E97" i="8"/>
  <c r="D96" i="8"/>
  <c r="C96" i="8"/>
  <c r="E95" i="8"/>
  <c r="E94" i="8"/>
  <c r="E93" i="8"/>
  <c r="E92" i="8"/>
  <c r="D91" i="8"/>
  <c r="C91" i="8"/>
  <c r="E89" i="8"/>
  <c r="E88" i="8"/>
  <c r="E87" i="8"/>
  <c r="E86" i="8"/>
  <c r="E85" i="8"/>
  <c r="E84" i="8"/>
  <c r="D83" i="8"/>
  <c r="C83" i="8"/>
  <c r="E81" i="8"/>
  <c r="E80" i="8"/>
  <c r="E79" i="8"/>
  <c r="D78" i="8"/>
  <c r="C78" i="8"/>
  <c r="E66" i="8"/>
  <c r="E65" i="8"/>
  <c r="E64" i="8"/>
  <c r="E63" i="8"/>
  <c r="E62" i="8"/>
  <c r="E61" i="8"/>
  <c r="E60" i="8"/>
  <c r="E59" i="8"/>
  <c r="E58" i="8"/>
  <c r="E57" i="8"/>
  <c r="E56" i="8"/>
  <c r="D55" i="8"/>
  <c r="C55" i="8"/>
  <c r="E53" i="8"/>
  <c r="E52" i="8"/>
  <c r="E50" i="8"/>
  <c r="E49" i="8"/>
  <c r="E48" i="8"/>
  <c r="E47" i="8"/>
  <c r="E45" i="8"/>
  <c r="E44" i="8"/>
  <c r="E43" i="8"/>
  <c r="E42" i="8"/>
  <c r="E41" i="8"/>
  <c r="D39" i="8"/>
  <c r="D33" i="8" s="1"/>
  <c r="C39" i="8"/>
  <c r="C33" i="8" s="1"/>
  <c r="E38" i="8"/>
  <c r="E37" i="8"/>
  <c r="E36" i="8"/>
  <c r="E35" i="8"/>
  <c r="E31" i="8"/>
  <c r="E30" i="8"/>
  <c r="D29" i="8"/>
  <c r="C29" i="8"/>
  <c r="C26" i="8" s="1"/>
  <c r="E28" i="8"/>
  <c r="E27" i="8"/>
  <c r="E25" i="8"/>
  <c r="D24" i="8"/>
  <c r="C24" i="8"/>
  <c r="E23" i="8"/>
  <c r="E111" i="7"/>
  <c r="E110" i="7"/>
  <c r="E109" i="7"/>
  <c r="E108" i="7"/>
  <c r="E107" i="7"/>
  <c r="E100" i="7"/>
  <c r="E99" i="7"/>
  <c r="E98" i="7"/>
  <c r="E97" i="7"/>
  <c r="D96" i="7"/>
  <c r="C96" i="7"/>
  <c r="E95" i="7"/>
  <c r="E94" i="7"/>
  <c r="E93" i="7"/>
  <c r="E92" i="7"/>
  <c r="D91" i="7"/>
  <c r="C91" i="7"/>
  <c r="E89" i="7"/>
  <c r="E88" i="7"/>
  <c r="E87" i="7"/>
  <c r="E86" i="7"/>
  <c r="E85" i="7"/>
  <c r="E84" i="7"/>
  <c r="D83" i="7"/>
  <c r="C83" i="7"/>
  <c r="E81" i="7"/>
  <c r="E80" i="7"/>
  <c r="D78" i="7"/>
  <c r="E64" i="7"/>
  <c r="E63" i="7"/>
  <c r="E62" i="7"/>
  <c r="E61" i="7"/>
  <c r="E60" i="7"/>
  <c r="E59" i="7"/>
  <c r="E58" i="7"/>
  <c r="D55" i="7"/>
  <c r="C55" i="7"/>
  <c r="E50" i="7"/>
  <c r="E49" i="7"/>
  <c r="E48" i="7"/>
  <c r="E47" i="7"/>
  <c r="E45" i="7"/>
  <c r="E44" i="7"/>
  <c r="E43" i="7"/>
  <c r="E42" i="7"/>
  <c r="E41" i="7"/>
  <c r="D39" i="7"/>
  <c r="C39" i="7"/>
  <c r="E38" i="7"/>
  <c r="E37" i="7"/>
  <c r="E36" i="7"/>
  <c r="E35" i="7"/>
  <c r="D34" i="7"/>
  <c r="C34" i="7"/>
  <c r="E31" i="7"/>
  <c r="E30" i="7"/>
  <c r="D29" i="7"/>
  <c r="D26" i="7" s="1"/>
  <c r="C29" i="7"/>
  <c r="C26" i="7" s="1"/>
  <c r="E28" i="7"/>
  <c r="E27" i="7"/>
  <c r="E25" i="7"/>
  <c r="D24" i="7"/>
  <c r="C24" i="7"/>
  <c r="E23" i="7"/>
  <c r="E19" i="7"/>
  <c r="E18" i="7"/>
  <c r="E111" i="6"/>
  <c r="E110" i="6"/>
  <c r="E109" i="6"/>
  <c r="E108" i="6"/>
  <c r="E107" i="6"/>
  <c r="E100" i="6"/>
  <c r="E99" i="6"/>
  <c r="E98" i="6"/>
  <c r="E97" i="6"/>
  <c r="D96" i="6"/>
  <c r="C96" i="6"/>
  <c r="E95" i="6"/>
  <c r="E94" i="6"/>
  <c r="E93" i="6"/>
  <c r="E92" i="6"/>
  <c r="D91" i="6"/>
  <c r="C91" i="6"/>
  <c r="E89" i="6"/>
  <c r="E88" i="6"/>
  <c r="E87" i="6"/>
  <c r="E86" i="6"/>
  <c r="E85" i="6"/>
  <c r="E84" i="6"/>
  <c r="E81" i="6"/>
  <c r="E80" i="6"/>
  <c r="E79" i="6"/>
  <c r="D78" i="6"/>
  <c r="C78" i="6"/>
  <c r="D75" i="6"/>
  <c r="C75" i="6"/>
  <c r="E67" i="6"/>
  <c r="E66" i="6"/>
  <c r="E64" i="6"/>
  <c r="E63" i="6"/>
  <c r="E62" i="6"/>
  <c r="E61" i="6"/>
  <c r="E60" i="6"/>
  <c r="E59" i="6"/>
  <c r="E58" i="6"/>
  <c r="E57" i="6"/>
  <c r="E56" i="6"/>
  <c r="D55" i="6"/>
  <c r="C55" i="6"/>
  <c r="E50" i="6"/>
  <c r="E49" i="6"/>
  <c r="E48" i="6"/>
  <c r="E47" i="6"/>
  <c r="E45" i="6"/>
  <c r="E44" i="6"/>
  <c r="E43" i="6"/>
  <c r="E42" i="6"/>
  <c r="E41" i="6"/>
  <c r="D39" i="6"/>
  <c r="C39" i="6"/>
  <c r="E38" i="6"/>
  <c r="E37" i="6"/>
  <c r="E36" i="6"/>
  <c r="E35" i="6"/>
  <c r="D34" i="6"/>
  <c r="C34" i="6"/>
  <c r="E31" i="6"/>
  <c r="E30" i="6"/>
  <c r="D29" i="6"/>
  <c r="C29" i="6"/>
  <c r="E28" i="6"/>
  <c r="E27" i="6"/>
  <c r="E25" i="6"/>
  <c r="D24" i="6"/>
  <c r="C24" i="6"/>
  <c r="E19" i="6"/>
  <c r="E18" i="6"/>
  <c r="C77" i="9" l="1"/>
  <c r="G34" i="6"/>
  <c r="D16" i="7"/>
  <c r="C26" i="6"/>
  <c r="C16" i="6" s="1"/>
  <c r="C101" i="6" s="1"/>
  <c r="G29" i="6"/>
  <c r="G33" i="8"/>
  <c r="F33" i="8"/>
  <c r="E33" i="8"/>
  <c r="C16" i="7"/>
  <c r="C16" i="8"/>
  <c r="C101" i="8" s="1"/>
  <c r="D72" i="7"/>
  <c r="D72" i="8"/>
  <c r="C72" i="7"/>
  <c r="C72" i="8"/>
  <c r="D33" i="7"/>
  <c r="G24" i="6"/>
  <c r="G24" i="7"/>
  <c r="D101" i="7"/>
  <c r="C33" i="7"/>
  <c r="G75" i="8"/>
  <c r="G39" i="8"/>
  <c r="G25" i="9"/>
  <c r="G26" i="7"/>
  <c r="G29" i="7"/>
  <c r="G39" i="6"/>
  <c r="G29" i="8"/>
  <c r="G73" i="8"/>
  <c r="G30" i="9"/>
  <c r="G58" i="9"/>
  <c r="G66" i="9"/>
  <c r="G71" i="9"/>
  <c r="G17" i="6"/>
  <c r="G55" i="6"/>
  <c r="G73" i="6"/>
  <c r="G75" i="6"/>
  <c r="G78" i="6"/>
  <c r="G17" i="7"/>
  <c r="G34" i="7"/>
  <c r="G39" i="7"/>
  <c r="G73" i="7"/>
  <c r="G75" i="7"/>
  <c r="G17" i="8"/>
  <c r="G24" i="8"/>
  <c r="G55" i="8"/>
  <c r="G83" i="8"/>
  <c r="G91" i="8"/>
  <c r="G96" i="8"/>
  <c r="F83" i="6"/>
  <c r="G83" i="6"/>
  <c r="F91" i="6"/>
  <c r="G91" i="6"/>
  <c r="F96" i="6"/>
  <c r="G96" i="6"/>
  <c r="F55" i="7"/>
  <c r="G55" i="7"/>
  <c r="F83" i="7"/>
  <c r="G83" i="7"/>
  <c r="F91" i="7"/>
  <c r="G91" i="7"/>
  <c r="F96" i="7"/>
  <c r="G96" i="7"/>
  <c r="F78" i="8"/>
  <c r="G78" i="8"/>
  <c r="G53" i="9"/>
  <c r="C83" i="5"/>
  <c r="C24" i="5"/>
  <c r="C91" i="5"/>
  <c r="F71" i="9"/>
  <c r="C96" i="5"/>
  <c r="F24" i="6"/>
  <c r="F24" i="7"/>
  <c r="F24" i="8"/>
  <c r="F91" i="8"/>
  <c r="F96" i="8"/>
  <c r="F75" i="8"/>
  <c r="F34" i="6"/>
  <c r="F17" i="6"/>
  <c r="F83" i="8"/>
  <c r="F78" i="6"/>
  <c r="F53" i="9"/>
  <c r="E55" i="8"/>
  <c r="C55" i="5"/>
  <c r="F55" i="6"/>
  <c r="F55" i="8"/>
  <c r="F75" i="6"/>
  <c r="F75" i="7"/>
  <c r="C74" i="5"/>
  <c r="C73" i="5"/>
  <c r="E75" i="8"/>
  <c r="C75" i="5"/>
  <c r="F39" i="6"/>
  <c r="F39" i="8"/>
  <c r="C39" i="5"/>
  <c r="F34" i="7"/>
  <c r="C34" i="5"/>
  <c r="C29" i="5"/>
  <c r="F29" i="6"/>
  <c r="F29" i="7"/>
  <c r="F29" i="8"/>
  <c r="F26" i="7"/>
  <c r="C17" i="5"/>
  <c r="F17" i="7"/>
  <c r="E74" i="6"/>
  <c r="F73" i="6"/>
  <c r="F73" i="7"/>
  <c r="E39" i="7"/>
  <c r="F39" i="7"/>
  <c r="E96" i="8"/>
  <c r="D96" i="5"/>
  <c r="J96" i="5" s="1"/>
  <c r="D91" i="5"/>
  <c r="D83" i="5"/>
  <c r="D78" i="5"/>
  <c r="J78" i="5" s="1"/>
  <c r="D75" i="5"/>
  <c r="F73" i="8"/>
  <c r="D39" i="5"/>
  <c r="J39" i="5" s="1"/>
  <c r="D29" i="5"/>
  <c r="D24" i="5"/>
  <c r="J24" i="5" s="1"/>
  <c r="D55" i="5"/>
  <c r="D73" i="5"/>
  <c r="F30" i="9"/>
  <c r="F25" i="9"/>
  <c r="D34" i="5"/>
  <c r="F17" i="8"/>
  <c r="E24" i="8"/>
  <c r="E24" i="6"/>
  <c r="D72" i="6"/>
  <c r="E55" i="6"/>
  <c r="E65" i="6"/>
  <c r="E75" i="6"/>
  <c r="E91" i="6"/>
  <c r="E96" i="6"/>
  <c r="E55" i="7"/>
  <c r="E17" i="7"/>
  <c r="E29" i="7"/>
  <c r="E65" i="7"/>
  <c r="E75" i="7"/>
  <c r="E83" i="7"/>
  <c r="E91" i="7"/>
  <c r="E96" i="7"/>
  <c r="E66" i="9"/>
  <c r="F66" i="9"/>
  <c r="E58" i="9"/>
  <c r="F58" i="9"/>
  <c r="E50" i="9"/>
  <c r="F50" i="9"/>
  <c r="F49" i="9"/>
  <c r="F48" i="9"/>
  <c r="C26" i="5"/>
  <c r="E30" i="9"/>
  <c r="E24" i="7"/>
  <c r="E26" i="7"/>
  <c r="E17" i="8"/>
  <c r="E29" i="8"/>
  <c r="E17" i="6"/>
  <c r="E29" i="6"/>
  <c r="E39" i="6"/>
  <c r="C102" i="6"/>
  <c r="E83" i="6"/>
  <c r="E39" i="8"/>
  <c r="C102" i="8"/>
  <c r="E83" i="8"/>
  <c r="E91" i="8"/>
  <c r="E71" i="9"/>
  <c r="D26" i="6"/>
  <c r="D26" i="8"/>
  <c r="D16" i="8" s="1"/>
  <c r="E49" i="9"/>
  <c r="E42" i="9"/>
  <c r="E48" i="9"/>
  <c r="E53" i="9"/>
  <c r="E25" i="9"/>
  <c r="E51" i="8"/>
  <c r="E73" i="8"/>
  <c r="E78" i="8"/>
  <c r="E51" i="7"/>
  <c r="E73" i="7"/>
  <c r="E34" i="7"/>
  <c r="E51" i="6"/>
  <c r="C72" i="6"/>
  <c r="E78" i="6"/>
  <c r="E34" i="6"/>
  <c r="E48" i="5"/>
  <c r="E49" i="5"/>
  <c r="E50" i="5"/>
  <c r="E57" i="5"/>
  <c r="E58" i="5"/>
  <c r="E59" i="5"/>
  <c r="E60" i="5"/>
  <c r="E61" i="5"/>
  <c r="E62" i="5"/>
  <c r="E63" i="5"/>
  <c r="E64" i="5"/>
  <c r="E66" i="5"/>
  <c r="E67" i="5"/>
  <c r="E68" i="5"/>
  <c r="E79" i="5"/>
  <c r="E80" i="5"/>
  <c r="E81" i="5"/>
  <c r="E84" i="5"/>
  <c r="E85" i="5"/>
  <c r="E86" i="5"/>
  <c r="E87" i="5"/>
  <c r="E88" i="5"/>
  <c r="E89" i="5"/>
  <c r="E92" i="5"/>
  <c r="E93" i="5"/>
  <c r="E94" i="5"/>
  <c r="E95" i="5"/>
  <c r="E97" i="5"/>
  <c r="E98" i="5"/>
  <c r="E99" i="5"/>
  <c r="E100" i="5"/>
  <c r="E107" i="5"/>
  <c r="E108" i="5"/>
  <c r="E109" i="5"/>
  <c r="E110" i="5"/>
  <c r="E111" i="5"/>
  <c r="E47" i="5"/>
  <c r="E19" i="5"/>
  <c r="E22" i="5"/>
  <c r="E23" i="5"/>
  <c r="E25" i="5"/>
  <c r="E27" i="5"/>
  <c r="E28" i="5"/>
  <c r="E30" i="5"/>
  <c r="E31" i="5"/>
  <c r="E35" i="5"/>
  <c r="E36" i="5"/>
  <c r="E37" i="5"/>
  <c r="E38" i="5"/>
  <c r="E41" i="5"/>
  <c r="E42" i="5"/>
  <c r="E43" i="5"/>
  <c r="E44" i="5"/>
  <c r="E45" i="5"/>
  <c r="F65" i="5"/>
  <c r="G26" i="6" l="1"/>
  <c r="G33" i="7"/>
  <c r="D16" i="6"/>
  <c r="D101" i="6" s="1"/>
  <c r="G34" i="5"/>
  <c r="J34" i="5"/>
  <c r="G47" i="9"/>
  <c r="C76" i="8"/>
  <c r="E72" i="6"/>
  <c r="F33" i="7"/>
  <c r="C102" i="7"/>
  <c r="C76" i="7" s="1"/>
  <c r="E33" i="7"/>
  <c r="D102" i="7"/>
  <c r="G26" i="8"/>
  <c r="G16" i="8"/>
  <c r="G24" i="5"/>
  <c r="G73" i="5"/>
  <c r="J73" i="5"/>
  <c r="G83" i="5"/>
  <c r="J83" i="5"/>
  <c r="G91" i="5"/>
  <c r="J91" i="5"/>
  <c r="G29" i="5"/>
  <c r="J29" i="5"/>
  <c r="G75" i="5"/>
  <c r="J75" i="5"/>
  <c r="G55" i="5"/>
  <c r="J55" i="5"/>
  <c r="G96" i="5"/>
  <c r="G39" i="5"/>
  <c r="E72" i="7"/>
  <c r="G74" i="8"/>
  <c r="G72" i="6"/>
  <c r="G24" i="9"/>
  <c r="F16" i="7"/>
  <c r="G16" i="7"/>
  <c r="F74" i="7"/>
  <c r="G74" i="7"/>
  <c r="F74" i="6"/>
  <c r="G74" i="6"/>
  <c r="G72" i="7"/>
  <c r="G72" i="8"/>
  <c r="D26" i="5"/>
  <c r="E74" i="8"/>
  <c r="F74" i="8"/>
  <c r="F72" i="8"/>
  <c r="F72" i="7"/>
  <c r="C72" i="5"/>
  <c r="C33" i="5"/>
  <c r="F72" i="6"/>
  <c r="D102" i="6"/>
  <c r="E26" i="6"/>
  <c r="F26" i="6"/>
  <c r="E74" i="7"/>
  <c r="D72" i="5"/>
  <c r="J72" i="5" s="1"/>
  <c r="E16" i="7"/>
  <c r="D74" i="5"/>
  <c r="E72" i="8"/>
  <c r="D102" i="8"/>
  <c r="D33" i="5"/>
  <c r="E26" i="8"/>
  <c r="F26" i="8"/>
  <c r="F47" i="9"/>
  <c r="F39" i="5"/>
  <c r="C103" i="6"/>
  <c r="C106" i="6" s="1"/>
  <c r="C103" i="8"/>
  <c r="F24" i="9"/>
  <c r="E47" i="9"/>
  <c r="C76" i="6"/>
  <c r="E39" i="5"/>
  <c r="J33" i="5" l="1"/>
  <c r="G33" i="5"/>
  <c r="F102" i="7"/>
  <c r="D76" i="7"/>
  <c r="D71" i="7" s="1"/>
  <c r="G102" i="8"/>
  <c r="D76" i="8"/>
  <c r="F77" i="9"/>
  <c r="C76" i="5"/>
  <c r="E102" i="7"/>
  <c r="G102" i="7"/>
  <c r="D103" i="7"/>
  <c r="C78" i="9"/>
  <c r="C81" i="9" s="1"/>
  <c r="E102" i="8"/>
  <c r="G26" i="5"/>
  <c r="J26" i="5"/>
  <c r="G74" i="5"/>
  <c r="J74" i="5"/>
  <c r="G72" i="5"/>
  <c r="C16" i="5"/>
  <c r="D76" i="6"/>
  <c r="G76" i="6" s="1"/>
  <c r="G102" i="6"/>
  <c r="F16" i="6"/>
  <c r="G16" i="6"/>
  <c r="G77" i="9"/>
  <c r="E77" i="9"/>
  <c r="C102" i="5"/>
  <c r="D102" i="5"/>
  <c r="J102" i="5" s="1"/>
  <c r="F102" i="6"/>
  <c r="E102" i="6"/>
  <c r="F102" i="8"/>
  <c r="C106" i="8"/>
  <c r="F16" i="8"/>
  <c r="D101" i="8"/>
  <c r="E16" i="8"/>
  <c r="E16" i="6"/>
  <c r="C71" i="8"/>
  <c r="C71" i="7"/>
  <c r="C71" i="6"/>
  <c r="E51" i="9" l="1"/>
  <c r="G46" i="9"/>
  <c r="G51" i="9"/>
  <c r="F51" i="9"/>
  <c r="G76" i="7"/>
  <c r="E71" i="7"/>
  <c r="F76" i="7"/>
  <c r="E76" i="7"/>
  <c r="G102" i="5"/>
  <c r="F76" i="6"/>
  <c r="E76" i="6"/>
  <c r="D71" i="6"/>
  <c r="F101" i="6"/>
  <c r="G101" i="6"/>
  <c r="F101" i="8"/>
  <c r="G101" i="8"/>
  <c r="D76" i="5"/>
  <c r="G76" i="8"/>
  <c r="G71" i="7"/>
  <c r="F71" i="7"/>
  <c r="E76" i="8"/>
  <c r="F76" i="8"/>
  <c r="D71" i="8"/>
  <c r="D103" i="6"/>
  <c r="G103" i="6" s="1"/>
  <c r="E101" i="6"/>
  <c r="D103" i="8"/>
  <c r="E101" i="8"/>
  <c r="G71" i="6" l="1"/>
  <c r="E71" i="6"/>
  <c r="E46" i="9"/>
  <c r="C71" i="5"/>
  <c r="F46" i="9"/>
  <c r="G76" i="5"/>
  <c r="J76" i="5"/>
  <c r="F71" i="6"/>
  <c r="F71" i="8"/>
  <c r="G71" i="8"/>
  <c r="F103" i="8"/>
  <c r="G103" i="8"/>
  <c r="F103" i="6"/>
  <c r="D71" i="5"/>
  <c r="E71" i="8"/>
  <c r="E103" i="8"/>
  <c r="E103" i="6"/>
  <c r="E65" i="5"/>
  <c r="F75" i="5"/>
  <c r="F24" i="5"/>
  <c r="G71" i="5" l="1"/>
  <c r="J71" i="5"/>
  <c r="E75" i="5"/>
  <c r="E24" i="5"/>
  <c r="E51" i="5"/>
  <c r="F34" i="5"/>
  <c r="F96" i="5"/>
  <c r="F91" i="5"/>
  <c r="F73" i="5"/>
  <c r="F83" i="5"/>
  <c r="F55" i="5" l="1"/>
  <c r="E55" i="5"/>
  <c r="F26" i="5"/>
  <c r="F29" i="5"/>
  <c r="E91" i="5"/>
  <c r="E26" i="5"/>
  <c r="E34" i="5"/>
  <c r="E83" i="5"/>
  <c r="F74" i="5"/>
  <c r="E73" i="5"/>
  <c r="E96" i="5"/>
  <c r="E29" i="5"/>
  <c r="F72" i="5"/>
  <c r="F33" i="5"/>
  <c r="E72" i="5" l="1"/>
  <c r="E74" i="5"/>
  <c r="F102" i="5"/>
  <c r="E33" i="5"/>
  <c r="F76" i="5"/>
  <c r="F71" i="5" l="1"/>
  <c r="E76" i="5"/>
  <c r="E102" i="5"/>
  <c r="E71" i="5" l="1"/>
  <c r="E79" i="7"/>
  <c r="C78" i="7"/>
  <c r="G78" i="7" s="1"/>
  <c r="E78" i="7" l="1"/>
  <c r="C78" i="5"/>
  <c r="G78" i="5" s="1"/>
  <c r="F78" i="7"/>
  <c r="C101" i="7"/>
  <c r="E101" i="7" l="1"/>
  <c r="G101" i="7"/>
  <c r="C103" i="7"/>
  <c r="E103" i="7" s="1"/>
  <c r="F101" i="7"/>
  <c r="F78" i="5"/>
  <c r="E78" i="5"/>
  <c r="C101" i="5"/>
  <c r="F18" i="9"/>
  <c r="E18" i="9"/>
  <c r="D18" i="5"/>
  <c r="I18" i="5"/>
  <c r="J18" i="5" l="1"/>
  <c r="F18" i="5"/>
  <c r="G18" i="5"/>
  <c r="F17" i="9"/>
  <c r="G17" i="9"/>
  <c r="C106" i="7"/>
  <c r="G103" i="7"/>
  <c r="F103" i="7"/>
  <c r="C106" i="5"/>
  <c r="G16" i="9"/>
  <c r="D17" i="5"/>
  <c r="G17" i="5" s="1"/>
  <c r="E17" i="9"/>
  <c r="E18" i="5"/>
  <c r="C17" i="10" l="1"/>
  <c r="I17" i="5" s="1"/>
  <c r="J17" i="5" s="1"/>
  <c r="F17" i="5"/>
  <c r="E17" i="5"/>
  <c r="E16" i="9"/>
  <c r="F16" i="9"/>
  <c r="D16" i="5"/>
  <c r="G16" i="5" s="1"/>
  <c r="G76" i="9"/>
  <c r="F16" i="5" l="1"/>
  <c r="E16" i="5"/>
  <c r="E76" i="9"/>
  <c r="D101" i="5"/>
  <c r="G101" i="5" s="1"/>
  <c r="D78" i="9"/>
  <c r="F78" i="9" s="1"/>
  <c r="F76" i="9"/>
  <c r="D101" i="10"/>
  <c r="C16" i="10"/>
  <c r="I16" i="5" s="1"/>
  <c r="J16" i="5" s="1"/>
  <c r="D81" i="9" l="1"/>
  <c r="G81" i="9" s="1"/>
  <c r="G78" i="9"/>
  <c r="E101" i="5"/>
  <c r="F101" i="5"/>
  <c r="C101" i="10"/>
  <c r="D103" i="10"/>
  <c r="E78" i="9"/>
  <c r="D103" i="5"/>
  <c r="G103" i="5" s="1"/>
  <c r="D106" i="10" l="1"/>
  <c r="E105" i="10" s="1"/>
  <c r="E106" i="10" s="1"/>
  <c r="F105" i="10" s="1"/>
  <c r="F106" i="10" s="1"/>
  <c r="G105" i="10" s="1"/>
  <c r="G106" i="10" s="1"/>
  <c r="I101" i="5"/>
  <c r="J101" i="5" s="1"/>
  <c r="C106" i="10"/>
  <c r="I106" i="5" s="1"/>
  <c r="E103" i="5"/>
  <c r="F103" i="5"/>
  <c r="D106" i="5"/>
  <c r="G106" i="5" s="1"/>
  <c r="E81" i="9"/>
  <c r="F81" i="9"/>
  <c r="C103" i="10"/>
  <c r="I103" i="5" s="1"/>
  <c r="J103" i="5" s="1"/>
  <c r="J106" i="5" l="1"/>
  <c r="D105" i="8"/>
  <c r="D106" i="8" s="1"/>
  <c r="G106" i="8" s="1"/>
  <c r="D105" i="7"/>
  <c r="F106" i="5"/>
  <c r="E106" i="5"/>
  <c r="E105" i="8" l="1"/>
  <c r="F105" i="8"/>
  <c r="G105" i="8"/>
  <c r="E106" i="8"/>
  <c r="F106" i="8"/>
  <c r="D105" i="6"/>
  <c r="F105" i="6" s="1"/>
  <c r="G105" i="7"/>
  <c r="E105" i="7"/>
  <c r="F105" i="7"/>
  <c r="D106" i="7"/>
  <c r="D106" i="6" l="1"/>
  <c r="E106" i="6" s="1"/>
  <c r="G105" i="6"/>
  <c r="E105" i="6"/>
  <c r="F106" i="7"/>
  <c r="G106" i="7"/>
  <c r="E106" i="7"/>
  <c r="F106" i="6" l="1"/>
  <c r="G106" i="6"/>
  <c r="E53" i="14"/>
  <c r="F53" i="14"/>
  <c r="G53" i="14"/>
  <c r="E77" i="14"/>
  <c r="D76" i="14"/>
  <c r="F76" i="14" s="1"/>
  <c r="F77" i="14" l="1"/>
  <c r="G76" i="14"/>
  <c r="E76" i="14"/>
  <c r="D78" i="14"/>
  <c r="G77" i="14"/>
  <c r="D81" i="14" l="1"/>
  <c r="E78" i="14"/>
  <c r="F78" i="14"/>
  <c r="G78" i="14"/>
  <c r="E81" i="14" l="1"/>
  <c r="F81" i="14"/>
  <c r="G81" i="14"/>
</calcChain>
</file>

<file path=xl/sharedStrings.xml><?xml version="1.0" encoding="utf-8"?>
<sst xmlns="http://schemas.openxmlformats.org/spreadsheetml/2006/main" count="1458" uniqueCount="226">
  <si>
    <t>доходи з місцевого бюджету цільового фінансування по капітальних видатках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</si>
  <si>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</si>
  <si>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</si>
  <si>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</si>
  <si>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</si>
  <si>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</si>
  <si>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капітальний ремонт</t>
  </si>
  <si>
    <t>депозити</t>
  </si>
  <si>
    <t>Витрати від фінансової діяльності за зобов'язаннями, у т. ч.:</t>
  </si>
  <si>
    <t>Інші витрати (розшифрувати)</t>
  </si>
  <si>
    <t>Усього доходів</t>
  </si>
  <si>
    <t>Усього витрат</t>
  </si>
  <si>
    <t>Нерозподілені доходи</t>
  </si>
  <si>
    <t>Штатна чисельність працівників</t>
  </si>
  <si>
    <t>Первісна вартість основних засобів</t>
  </si>
  <si>
    <t>Податкова заборгованість</t>
  </si>
  <si>
    <t>Заборгованість перед працівниками за заробітною платою</t>
  </si>
  <si>
    <t>Амортизація</t>
  </si>
  <si>
    <t>витрати на канцтовари, офісне приладдя та устаткування</t>
  </si>
  <si>
    <t>витрати на страхові послуги</t>
  </si>
  <si>
    <t>витрати на службові відрядження</t>
  </si>
  <si>
    <t>витрати на зв'язок та інтернет</t>
  </si>
  <si>
    <t>витрати на оплату праці</t>
  </si>
  <si>
    <t>відрахування на соціальні заходи</t>
  </si>
  <si>
    <t>амортизація</t>
  </si>
  <si>
    <t>юридичні та нотаріальні послуги</t>
  </si>
  <si>
    <t>витрати на охорону праці та навчання працівників</t>
  </si>
  <si>
    <t>Інші доходи від операційної діяльності, в т.ч.:</t>
  </si>
  <si>
    <t>дохід від операційної оренди активів</t>
  </si>
  <si>
    <t>дохід від реалізації необоротних активів</t>
  </si>
  <si>
    <t>Найменування показника</t>
  </si>
  <si>
    <t>Код рядка</t>
  </si>
  <si>
    <t>1</t>
  </si>
  <si>
    <t>2</t>
  </si>
  <si>
    <t>3</t>
  </si>
  <si>
    <t>4</t>
  </si>
  <si>
    <t>5</t>
  </si>
  <si>
    <t>6</t>
  </si>
  <si>
    <t>Дохід з місцевого бюджету за цільовими програмами, у тому числі:</t>
  </si>
  <si>
    <t>Витрати на послуги, матеріали та сировину, в т. ч.:</t>
  </si>
  <si>
    <t>медикаменти та перев'язувальні матеріали</t>
  </si>
  <si>
    <t>ремонт та запасні частини до транспортних засобів</t>
  </si>
  <si>
    <t>господарчі товари та інвентар</t>
  </si>
  <si>
    <t>Витрати на паливо-мастильні матеріали</t>
  </si>
  <si>
    <t>Витрати по виконанню цільових програм</t>
  </si>
  <si>
    <t>Доходи від інвестиційної діяльності, у т.ч.:</t>
  </si>
  <si>
    <t>доходи з державного бюджету цільового фінансування по капітальних видатках</t>
  </si>
  <si>
    <t>Дохід з місцевого бюджету - цільове фінансування, всього:</t>
  </si>
  <si>
    <t>в тому числі на оплату комунальних послуг та енергоносіїв</t>
  </si>
  <si>
    <t>витрати на електроенергію</t>
  </si>
  <si>
    <t>витрати на водопостачання та водовідведення</t>
  </si>
  <si>
    <t>витрати на природній газ</t>
  </si>
  <si>
    <t>витрати на тверде паливо</t>
  </si>
  <si>
    <t>витрати на викачку нечистот та вивіз побутових відходів</t>
  </si>
  <si>
    <t>витрати на оплату праці та соціальні заходи</t>
  </si>
  <si>
    <t>витрати на обслуговування оргтехніки, на придбання та супровід програмного забезпечення</t>
  </si>
  <si>
    <t>матеріальні затрати</t>
  </si>
  <si>
    <t>інші операційні витрати</t>
  </si>
  <si>
    <t>Витрати на обслуговування (проведення ремонту, технічного огляду, нагляду тощо)</t>
  </si>
  <si>
    <t>111.1</t>
  </si>
  <si>
    <t>ІІ. Собівартість реалізованої продукції (товарів, робіт, послуг)</t>
  </si>
  <si>
    <t>Витрати на оплату праці та соціальні заходи</t>
  </si>
  <si>
    <t>ІІІ. Адміністративні витрати, у тому числі:</t>
  </si>
  <si>
    <t>IV.Інші витрати від операційної діяльності (деталізація)</t>
  </si>
  <si>
    <t xml:space="preserve">V. Елементи операційних витрат </t>
  </si>
  <si>
    <t>VІ. Інвестиційна діяльність</t>
  </si>
  <si>
    <t>інші надходження (деталізація)</t>
  </si>
  <si>
    <t>інші витрати (деталізація)</t>
  </si>
  <si>
    <t>VІІ. Фінансова діяльність</t>
  </si>
  <si>
    <t>VІІІ. Додаткова інформація</t>
  </si>
  <si>
    <t>Накопичений знос</t>
  </si>
  <si>
    <t>модернізація, реконструкція основних засобів</t>
  </si>
  <si>
    <t>І. Доходи від операційної діяльності (деталізація)</t>
  </si>
  <si>
    <t>Головний бухгалтер</t>
  </si>
  <si>
    <t xml:space="preserve">доходи від надання медичних послуг, пов’язаних з первинною медичною допомогою </t>
  </si>
  <si>
    <t>доходи від надання платних послуг, пов’язаних з їх основною статутною діяльністю</t>
  </si>
  <si>
    <t>110.1</t>
  </si>
  <si>
    <t>110.2</t>
  </si>
  <si>
    <t>Головний лікар</t>
  </si>
  <si>
    <t>Дохід (виручка) від реалізації продукції (товарів, робіт, послуг),                                       в т.ч.</t>
  </si>
  <si>
    <t>безоплатні надходження або надходження у вигляді безповоротної   фінансової допомоги чи добровільних пожертвувань, у тому числі:</t>
  </si>
  <si>
    <t>Витрати на комунальні послуги та енергоносії, в т.ч.:</t>
  </si>
  <si>
    <t>витрати на теплову енергію</t>
  </si>
  <si>
    <t xml:space="preserve">безоплатні надходження </t>
  </si>
  <si>
    <t>133.1</t>
  </si>
  <si>
    <t>надходження у вигляді безповоротної фінансової допомоги чи добровільних пожертвувань</t>
  </si>
  <si>
    <t>133.2</t>
  </si>
  <si>
    <t>280.1</t>
  </si>
  <si>
    <t>280.2</t>
  </si>
  <si>
    <t>400.1</t>
  </si>
  <si>
    <t>інші адміністративні витрати (деталізація)</t>
  </si>
  <si>
    <t>400.2</t>
  </si>
  <si>
    <t>Пільгові медикаменти (Постанова №1303)</t>
  </si>
  <si>
    <t>Поточні ремонти, металопластикові конструкції</t>
  </si>
  <si>
    <t>Підприємство</t>
  </si>
  <si>
    <t>Організаційно-правова форма</t>
  </si>
  <si>
    <t>Уповноважений власник</t>
  </si>
  <si>
    <t>Вид економічної діяльності</t>
  </si>
  <si>
    <t>Середньооблікова кількість штатних працівників</t>
  </si>
  <si>
    <t>Одиниця виміру:</t>
  </si>
  <si>
    <t xml:space="preserve"> тис грн</t>
  </si>
  <si>
    <t>Адреса</t>
  </si>
  <si>
    <t>Телефон</t>
  </si>
  <si>
    <t>Прізвище та ініціали керівника</t>
  </si>
  <si>
    <t>відхилення,  +/–</t>
  </si>
  <si>
    <t>виконання, %</t>
  </si>
  <si>
    <t>Комунальне некомерційне підприємство</t>
  </si>
  <si>
    <t>Управління охорони здоров'я</t>
  </si>
  <si>
    <t>Форма власності</t>
  </si>
  <si>
    <t>комунальна</t>
  </si>
  <si>
    <t>400.3</t>
  </si>
  <si>
    <t>тис. грн.</t>
  </si>
  <si>
    <t xml:space="preserve">У тому числі за кварталами </t>
  </si>
  <si>
    <t xml:space="preserve">І  </t>
  </si>
  <si>
    <t xml:space="preserve">ІІ  </t>
  </si>
  <si>
    <t xml:space="preserve">ІІІ  </t>
  </si>
  <si>
    <t xml:space="preserve">ІV </t>
  </si>
  <si>
    <t>7</t>
  </si>
  <si>
    <t>8</t>
  </si>
  <si>
    <t>9</t>
  </si>
  <si>
    <t>−</t>
  </si>
  <si>
    <t>280.3</t>
  </si>
  <si>
    <t>400.4</t>
  </si>
  <si>
    <t>Залишок коштів на початок періоду</t>
  </si>
  <si>
    <t>Залишок коштів на кінець періоду</t>
  </si>
  <si>
    <t>Продукти харчування</t>
  </si>
  <si>
    <t>Пере/недовиконання плану
+/-</t>
  </si>
  <si>
    <t>дохід від операційної оренди активів (оренда, практика, металобрухт)</t>
  </si>
  <si>
    <t>інші адміністративні витрати (консультативні послуги)</t>
  </si>
  <si>
    <t>інші адміністративні витрати (консультативні та послуги з експертизи)</t>
  </si>
  <si>
    <t>110.3</t>
  </si>
  <si>
    <t>110.4</t>
  </si>
  <si>
    <t xml:space="preserve">доходи від надання медичних послуг, пов’язаних з вторинною медичною допомогою </t>
  </si>
  <si>
    <t>Факт минулого року
2019</t>
  </si>
  <si>
    <t>Фінансовий план поточного року 
2020</t>
  </si>
  <si>
    <t>Плановий
 рік 
2021
(усього)</t>
  </si>
  <si>
    <t>Фактичний
 рік 
2021
(усього)</t>
  </si>
  <si>
    <t>Звітний період (2021 рік)</t>
  </si>
  <si>
    <t>2020 план</t>
  </si>
  <si>
    <t>2020 факт</t>
  </si>
  <si>
    <t>Звіт про виконання фінансового плану 
за  4-й квартал,  2021 рік</t>
  </si>
  <si>
    <t>План
2021
рік
(4-й квартал)</t>
  </si>
  <si>
    <t>Факт
2021
рік
(4-й квартал)</t>
  </si>
  <si>
    <t>Звітний період 
(4-й квартал, 2021 рік)</t>
  </si>
  <si>
    <t>Звіт про виконання фінансового плану 
за  3-й квартал,  2021 рік</t>
  </si>
  <si>
    <t>План
2021
рік
(3-й квартал)</t>
  </si>
  <si>
    <t>Факт
2021
рік
(3-й квартал)</t>
  </si>
  <si>
    <t>Звітний період 
(3-й квартал, 2021 рік)</t>
  </si>
  <si>
    <t>Звіт про виконання фінансового плану 
за  2-й квартал,  2021 рік</t>
  </si>
  <si>
    <t>План
2021
рік
(2-й квартал)</t>
  </si>
  <si>
    <t>Факт
2021
рік
(2-й квартал)</t>
  </si>
  <si>
    <t>Звітний період 
(2-й квартал, 2021 рік)</t>
  </si>
  <si>
    <t>10</t>
  </si>
  <si>
    <t>Фінансовий план
 на 2021 рік</t>
  </si>
  <si>
    <t>Дохід (виручка) від реалізації продукції (товарів, робіт, послуг), в т.ч.</t>
  </si>
  <si>
    <t>Фактичні дані  за 2021 рік</t>
  </si>
  <si>
    <t>Дохід (виручка) від реалізації продукції (товарів, робіт, послуг),  в т.ч.</t>
  </si>
  <si>
    <t>Звіт про виконання фінансового плану за  2021 рік</t>
  </si>
  <si>
    <t>План
2021 рік</t>
  </si>
  <si>
    <t>Факт
2021 рік</t>
  </si>
  <si>
    <t>Доходи від фінансової діяльності, у т. ч.:</t>
  </si>
  <si>
    <t>отримання кредитів</t>
  </si>
  <si>
    <t>отримання позик</t>
  </si>
  <si>
    <t>погашення кредитів</t>
  </si>
  <si>
    <t>погашення позик</t>
  </si>
  <si>
    <t>Спецфонд місцевого бюджету</t>
  </si>
  <si>
    <t>Пере/недовиконання 
+/-</t>
  </si>
  <si>
    <t>План 2020
/факт 2019</t>
  </si>
  <si>
    <t>План 2021
/факт 2019</t>
  </si>
  <si>
    <t>План 2021
/план 2020</t>
  </si>
  <si>
    <t>Covid - 19</t>
  </si>
  <si>
    <t>400.5</t>
  </si>
  <si>
    <t>податки та збори</t>
  </si>
  <si>
    <t>передплата періодичних видань</t>
  </si>
  <si>
    <t>придбання предметів, матеріалів, інвентаря</t>
  </si>
  <si>
    <t>оренда</t>
  </si>
  <si>
    <t>дератизація, вивіз сміття та експлуатаційні витрати</t>
  </si>
  <si>
    <t>86.10. Діяльність лікарняних закладів</t>
  </si>
  <si>
    <t xml:space="preserve">В. П. Олійник </t>
  </si>
  <si>
    <t xml:space="preserve">О. О. Веретельник </t>
  </si>
  <si>
    <t>Дохід (виручка) від реалізації продукції (товарів, робіт, послуг)надані послуги НСЗУ</t>
  </si>
  <si>
    <t>дохід від реалізації необоротних активів(М/о)</t>
  </si>
  <si>
    <t>дохід від безплатно одержаних оборотних,необоротних активів</t>
  </si>
  <si>
    <t>Дохід з місцевого бюджету за цільовими програмами, у тому числі:комун.і пільг.медикам.</t>
  </si>
  <si>
    <t>Дохід з державного бюджету за цільовими програмами, у тому числі:інсуліни</t>
  </si>
  <si>
    <t>Витрати</t>
  </si>
  <si>
    <t>Заробітна плата</t>
  </si>
  <si>
    <t>Нарахування на оплату праці</t>
  </si>
  <si>
    <t>Предмети, матеріали, обладнання та інвентар</t>
  </si>
  <si>
    <t>Медикаменти та перев'язувальні матеріали</t>
  </si>
  <si>
    <t>Оплата послуг (крім комунальних)</t>
  </si>
  <si>
    <t>Видатки на відрядження</t>
  </si>
  <si>
    <t>Оплата комунальних послуг та енергоносіїв, в тому числі: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</si>
  <si>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</si>
  <si>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</si>
  <si>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</si>
  <si>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</si>
  <si>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</t>
  </si>
  <si>
    <t>Оплата енергосервісу</t>
  </si>
  <si>
    <t>Окремі заходи по реалізації державних (регіональних) програм, не віднесені до заходів розвитку</t>
  </si>
  <si>
    <t>Соціальне забезпечення</t>
  </si>
  <si>
    <t>Інші поточні видатки</t>
  </si>
  <si>
    <t>Інші операційні витрати (розшифрувати*)</t>
  </si>
  <si>
    <t>доходи з інших джерел по капітальних видатках</t>
  </si>
  <si>
    <t>Керівник</t>
  </si>
  <si>
    <t>Григорій МОРОЗ</t>
  </si>
  <si>
    <t>Наталія ЛИСАК</t>
  </si>
  <si>
    <t xml:space="preserve">КНП "Новояворівська лікарня ім.Ю.Липи"НМР </t>
  </si>
  <si>
    <t>КНП "Новояворівська лікарня ім.Ю.Липи"НМР</t>
  </si>
  <si>
    <t xml:space="preserve">м. Новояворівськ, вул. шевченка,18 </t>
  </si>
  <si>
    <t>Мороз Григорій Васильович</t>
  </si>
  <si>
    <t>Дебіторська заборгованість</t>
  </si>
  <si>
    <t>Дохід від нарахування %депозиту,або %на залишок коштів на рахунках</t>
  </si>
  <si>
    <t>План
2022
рік
(1-й квартал)</t>
  </si>
  <si>
    <t>Факт
2022
рік
(1-й квартал)</t>
  </si>
  <si>
    <t>Звіт про виконання фінансового плану 
за  1-й квартал,  2022 рік</t>
  </si>
  <si>
    <t>Звітний період 
(1-й квартал, 2022 рік)</t>
  </si>
  <si>
    <t>Звіт про виконання фінансового плану 
за  1-2-й квартал,  2023 рік</t>
  </si>
  <si>
    <t>План
2023
рік
(1-2-й квартал)</t>
  </si>
  <si>
    <t>Факт
2023
рік
(1-2-й квартал)</t>
  </si>
  <si>
    <t>Звіт про виконання фінансового плану 
за    2024 рік</t>
  </si>
  <si>
    <t xml:space="preserve">План
2024
рік
</t>
  </si>
  <si>
    <t xml:space="preserve">Факт
2024
рік
</t>
  </si>
  <si>
    <t>Андрій РОДИЧ</t>
  </si>
  <si>
    <t>Родич Андрій Іванович</t>
  </si>
  <si>
    <t>Звітний період 
(4-й квартал, 2024 рік)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</si>
</sst>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₴_-;\-* #,##0.00\ _₴_-;_-* &quot;-&quot;??\ _₴_-;_-@_-"/>
    <numFmt numFmtId="164" formatCode="#,##0.0"/>
    <numFmt numFmtId="165" formatCode="0.0"/>
    <numFmt numFmtId="166" formatCode="0.0%"/>
    <numFmt numFmtId="167" formatCode="_(* #,##0.0_);_(* \(#,##0.0\);_(* &quot;-&quot;_);_(@_)"/>
  </numFmts>
  <fonts count="33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3"/>
      <name val="Arial"/>
      <family val="2"/>
      <charset val="204"/>
    </font>
    <font>
      <sz val="13"/>
      <name val="Arial"/>
      <family val="2"/>
      <charset val="204"/>
    </font>
    <font>
      <sz val="12"/>
      <color rgb="FF7030A0"/>
      <name val="Arial"/>
      <family val="2"/>
      <charset val="204"/>
    </font>
    <font>
      <sz val="12"/>
      <color rgb="FF00B0F0"/>
      <name val="Arial"/>
      <family val="2"/>
      <charset val="204"/>
    </font>
    <font>
      <sz val="10"/>
      <color rgb="FF00B0F0"/>
      <name val="Arial"/>
      <family val="2"/>
      <charset val="204"/>
    </font>
    <font>
      <b/>
      <sz val="13"/>
      <color rgb="FF00B0F0"/>
      <name val="Arial"/>
      <family val="2"/>
      <charset val="204"/>
    </font>
    <font>
      <sz val="13"/>
      <color rgb="FF00B0F0"/>
      <name val="Arial"/>
      <family val="2"/>
      <charset val="204"/>
    </font>
    <font>
      <b/>
      <sz val="12"/>
      <color rgb="FF7030A0"/>
      <name val="Arial"/>
      <family val="2"/>
      <charset val="204"/>
    </font>
    <font>
      <b/>
      <sz val="14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3"/>
      <color rgb="FF7030A0"/>
      <name val="Arial"/>
      <family val="2"/>
      <charset val="204"/>
    </font>
    <font>
      <sz val="13"/>
      <color rgb="FF7030A0"/>
      <name val="Arial"/>
      <family val="2"/>
      <charset val="204"/>
    </font>
    <font>
      <sz val="12"/>
      <color rgb="FF7030A0"/>
      <name val="Times New Roman"/>
      <family val="1"/>
      <charset val="204"/>
    </font>
    <font>
      <sz val="12"/>
      <color rgb="FFC00000"/>
      <name val="Arial"/>
      <family val="2"/>
      <charset val="204"/>
    </font>
    <font>
      <sz val="11"/>
      <color rgb="FF7030A0"/>
      <name val="Arial"/>
      <family val="2"/>
      <charset val="204"/>
    </font>
    <font>
      <b/>
      <sz val="11.5"/>
      <name val="Arial"/>
      <family val="2"/>
      <charset val="204"/>
    </font>
    <font>
      <sz val="11.5"/>
      <name val="Arial"/>
      <family val="2"/>
      <charset val="204"/>
    </font>
    <font>
      <sz val="11.5"/>
      <color rgb="FF7030A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9"/>
      <color rgb="FF00B0F0"/>
      <name val="Arial"/>
      <family val="2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1"/>
    <xf numFmtId="43" fontId="2" fillId="0" borderId="0" applyFont="0" applyFill="0" applyBorder="0" applyAlignment="0" applyProtection="0"/>
    <xf numFmtId="9" fontId="17" fillId="0" borderId="0" applyFont="0" applyFill="0" applyBorder="0" applyAlignment="0" applyProtection="0"/>
  </cellStyleXfs>
  <cellXfs count="206">
    <xf numFmtId="0" fontId="0" fillId="0" borderId="0" xfId="0"/>
    <xf numFmtId="0" fontId="5" fillId="0" borderId="2" xfId="0" applyFont="1" applyBorder="1" applyAlignment="1">
      <alignment horizontal="center" vertical="center" wrapText="1" shrinkToFit="1"/>
    </xf>
    <xf numFmtId="164" fontId="4" fillId="0" borderId="2" xfId="1" applyNumberFormat="1" applyFont="1" applyBorder="1" applyAlignment="1">
      <alignment horizontal="right"/>
    </xf>
    <xf numFmtId="164" fontId="3" fillId="0" borderId="2" xfId="1" applyNumberFormat="1" applyFont="1" applyBorder="1" applyAlignment="1">
      <alignment horizontal="right"/>
    </xf>
    <xf numFmtId="164" fontId="3" fillId="0" borderId="2" xfId="1" applyNumberFormat="1" applyFont="1" applyBorder="1"/>
    <xf numFmtId="0" fontId="3" fillId="0" borderId="2" xfId="1" applyFont="1" applyBorder="1" applyAlignment="1">
      <alignment wrapText="1"/>
    </xf>
    <xf numFmtId="0" fontId="10" fillId="0" borderId="1" xfId="1" applyFont="1"/>
    <xf numFmtId="0" fontId="3" fillId="0" borderId="1" xfId="1" applyFont="1" applyAlignment="1">
      <alignment wrapText="1"/>
    </xf>
    <xf numFmtId="0" fontId="3" fillId="0" borderId="1" xfId="1" applyFont="1"/>
    <xf numFmtId="0" fontId="5" fillId="0" borderId="1" xfId="1" applyFont="1" applyAlignment="1">
      <alignment horizontal="center" wrapText="1"/>
    </xf>
    <xf numFmtId="0" fontId="5" fillId="0" borderId="1" xfId="1" applyFont="1"/>
    <xf numFmtId="0" fontId="1" fillId="0" borderId="2" xfId="1" applyBorder="1" applyAlignment="1">
      <alignment horizontal="center" wrapText="1"/>
    </xf>
    <xf numFmtId="0" fontId="7" fillId="0" borderId="2" xfId="1" applyFont="1" applyBorder="1" applyAlignment="1">
      <alignment horizontal="left" wrapText="1"/>
    </xf>
    <xf numFmtId="0" fontId="7" fillId="0" borderId="2" xfId="1" applyFont="1" applyBorder="1" applyAlignment="1">
      <alignment horizontal="center"/>
    </xf>
    <xf numFmtId="165" fontId="8" fillId="0" borderId="1" xfId="1" applyNumberFormat="1" applyFont="1"/>
    <xf numFmtId="0" fontId="7" fillId="0" borderId="1" xfId="1" applyFont="1"/>
    <xf numFmtId="0" fontId="6" fillId="0" borderId="2" xfId="1" applyFont="1" applyBorder="1" applyAlignment="1">
      <alignment horizontal="left" vertical="center" wrapText="1" indent="1"/>
    </xf>
    <xf numFmtId="0" fontId="3" fillId="0" borderId="2" xfId="1" applyFont="1" applyBorder="1" applyAlignment="1">
      <alignment horizontal="center" vertical="center"/>
    </xf>
    <xf numFmtId="165" fontId="3" fillId="0" borderId="1" xfId="1" applyNumberFormat="1" applyFont="1"/>
    <xf numFmtId="0" fontId="3" fillId="0" borderId="2" xfId="1" applyFont="1" applyBorder="1" applyAlignment="1">
      <alignment horizontal="left" vertical="center" wrapText="1" indent="2"/>
    </xf>
    <xf numFmtId="165" fontId="10" fillId="0" borderId="1" xfId="1" applyNumberFormat="1" applyFont="1"/>
    <xf numFmtId="0" fontId="3" fillId="0" borderId="2" xfId="1" applyFont="1" applyBorder="1" applyAlignment="1">
      <alignment horizontal="left" vertical="center" wrapText="1" indent="1"/>
    </xf>
    <xf numFmtId="0" fontId="3" fillId="0" borderId="2" xfId="1" applyFont="1" applyBorder="1" applyAlignment="1">
      <alignment horizontal="left" vertical="center" wrapText="1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left" vertical="center" wrapText="1" indent="3"/>
    </xf>
    <xf numFmtId="0" fontId="7" fillId="0" borderId="4" xfId="1" applyFont="1" applyBorder="1" applyAlignment="1">
      <alignment horizontal="left" vertical="center" wrapText="1"/>
    </xf>
    <xf numFmtId="0" fontId="7" fillId="0" borderId="2" xfId="1" applyFont="1" applyBorder="1" applyAlignment="1">
      <alignment horizontal="center" vertical="center"/>
    </xf>
    <xf numFmtId="164" fontId="4" fillId="0" borderId="2" xfId="1" applyNumberFormat="1" applyFont="1" applyBorder="1"/>
    <xf numFmtId="0" fontId="7" fillId="0" borderId="2" xfId="1" applyFont="1" applyBorder="1" applyAlignment="1">
      <alignment horizontal="left" vertical="center" wrapText="1"/>
    </xf>
    <xf numFmtId="0" fontId="8" fillId="0" borderId="1" xfId="1" applyFont="1"/>
    <xf numFmtId="164" fontId="7" fillId="0" borderId="2" xfId="1" applyNumberFormat="1" applyFont="1" applyBorder="1"/>
    <xf numFmtId="165" fontId="7" fillId="0" borderId="1" xfId="1" applyNumberFormat="1" applyFont="1"/>
    <xf numFmtId="0" fontId="8" fillId="0" borderId="2" xfId="1" applyFont="1" applyBorder="1" applyAlignment="1">
      <alignment horizontal="center" vertical="center"/>
    </xf>
    <xf numFmtId="165" fontId="12" fillId="0" borderId="1" xfId="1" applyNumberFormat="1" applyFont="1"/>
    <xf numFmtId="0" fontId="12" fillId="0" borderId="1" xfId="1" applyFont="1"/>
    <xf numFmtId="164" fontId="10" fillId="0" borderId="1" xfId="1" applyNumberFormat="1" applyFont="1"/>
    <xf numFmtId="0" fontId="4" fillId="0" borderId="2" xfId="1" applyFont="1" applyBorder="1" applyAlignment="1">
      <alignment wrapText="1"/>
    </xf>
    <xf numFmtId="0" fontId="4" fillId="0" borderId="2" xfId="1" applyFont="1" applyBorder="1" applyAlignment="1">
      <alignment horizontal="center"/>
    </xf>
    <xf numFmtId="0" fontId="4" fillId="0" borderId="1" xfId="1" applyFont="1"/>
    <xf numFmtId="0" fontId="3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wrapText="1" indent="2"/>
    </xf>
    <xf numFmtId="0" fontId="7" fillId="0" borderId="2" xfId="1" applyFont="1" applyBorder="1" applyAlignment="1">
      <alignment wrapText="1"/>
    </xf>
    <xf numFmtId="164" fontId="7" fillId="0" borderId="1" xfId="1" applyNumberFormat="1" applyFont="1"/>
    <xf numFmtId="164" fontId="9" fillId="0" borderId="2" xfId="1" applyNumberFormat="1" applyFont="1" applyBorder="1" applyAlignment="1">
      <alignment horizontal="right"/>
    </xf>
    <xf numFmtId="0" fontId="10" fillId="0" borderId="1" xfId="1" applyFont="1" applyAlignment="1">
      <alignment wrapText="1"/>
    </xf>
    <xf numFmtId="0" fontId="8" fillId="0" borderId="0" xfId="0" applyFont="1" applyAlignment="1">
      <alignment horizontal="left" vertical="center" indent="6"/>
    </xf>
    <xf numFmtId="0" fontId="8" fillId="0" borderId="0" xfId="0" applyFont="1"/>
    <xf numFmtId="0" fontId="8" fillId="0" borderId="1" xfId="1" applyFont="1" applyAlignment="1">
      <alignment horizontal="center"/>
    </xf>
    <xf numFmtId="0" fontId="8" fillId="0" borderId="0" xfId="0" applyFont="1" applyAlignment="1">
      <alignment horizontal="justify" vertical="center"/>
    </xf>
    <xf numFmtId="0" fontId="13" fillId="0" borderId="0" xfId="0" applyFont="1" applyAlignment="1">
      <alignment horizontal="justify" vertical="center"/>
    </xf>
    <xf numFmtId="0" fontId="11" fillId="0" borderId="0" xfId="0" applyFont="1"/>
    <xf numFmtId="0" fontId="1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/>
    <xf numFmtId="0" fontId="5" fillId="0" borderId="1" xfId="1" applyFont="1" applyAlignment="1">
      <alignment horizontal="right"/>
    </xf>
    <xf numFmtId="0" fontId="1" fillId="0" borderId="2" xfId="1" applyBorder="1" applyAlignment="1">
      <alignment horizontal="center"/>
    </xf>
    <xf numFmtId="164" fontId="4" fillId="2" borderId="2" xfId="1" applyNumberFormat="1" applyFont="1" applyFill="1" applyBorder="1" applyAlignment="1">
      <alignment horizontal="right"/>
    </xf>
    <xf numFmtId="164" fontId="3" fillId="2" borderId="2" xfId="1" applyNumberFormat="1" applyFont="1" applyFill="1" applyBorder="1" applyAlignment="1">
      <alignment horizontal="right"/>
    </xf>
    <xf numFmtId="164" fontId="7" fillId="2" borderId="2" xfId="1" applyNumberFormat="1" applyFont="1" applyFill="1" applyBorder="1" applyAlignment="1">
      <alignment horizontal="right"/>
    </xf>
    <xf numFmtId="164" fontId="8" fillId="0" borderId="2" xfId="1" applyNumberFormat="1" applyFont="1" applyBorder="1"/>
    <xf numFmtId="164" fontId="6" fillId="2" borderId="2" xfId="1" applyNumberFormat="1" applyFont="1" applyFill="1" applyBorder="1" applyAlignment="1">
      <alignment horizontal="right"/>
    </xf>
    <xf numFmtId="165" fontId="16" fillId="0" borderId="2" xfId="1" applyNumberFormat="1" applyFont="1" applyBorder="1"/>
    <xf numFmtId="164" fontId="9" fillId="2" borderId="2" xfId="1" applyNumberFormat="1" applyFont="1" applyFill="1" applyBorder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7" fillId="0" borderId="2" xfId="1" applyNumberFormat="1" applyFont="1" applyBorder="1" applyAlignment="1">
      <alignment wrapText="1"/>
    </xf>
    <xf numFmtId="164" fontId="8" fillId="0" borderId="2" xfId="1" applyNumberFormat="1" applyFont="1" applyBorder="1" applyAlignment="1">
      <alignment wrapText="1"/>
    </xf>
    <xf numFmtId="166" fontId="7" fillId="0" borderId="2" xfId="3" applyNumberFormat="1" applyFont="1" applyBorder="1" applyAlignment="1">
      <alignment wrapText="1"/>
    </xf>
    <xf numFmtId="164" fontId="7" fillId="0" borderId="2" xfId="1" applyNumberFormat="1" applyFont="1" applyBorder="1" applyAlignment="1">
      <alignment horizontal="center"/>
    </xf>
    <xf numFmtId="165" fontId="4" fillId="0" borderId="1" xfId="1" applyNumberFormat="1" applyFont="1"/>
    <xf numFmtId="164" fontId="8" fillId="0" borderId="2" xfId="1" applyNumberFormat="1" applyFont="1" applyBorder="1" applyAlignment="1">
      <alignment horizontal="right"/>
    </xf>
    <xf numFmtId="0" fontId="4" fillId="0" borderId="2" xfId="1" applyFont="1" applyBorder="1" applyAlignment="1">
      <alignment horizontal="center" vertical="center"/>
    </xf>
    <xf numFmtId="166" fontId="7" fillId="0" borderId="2" xfId="3" applyNumberFormat="1" applyFont="1" applyBorder="1"/>
    <xf numFmtId="165" fontId="5" fillId="0" borderId="1" xfId="1" applyNumberFormat="1" applyFont="1" applyAlignment="1">
      <alignment horizontal="center" wrapText="1"/>
    </xf>
    <xf numFmtId="165" fontId="6" fillId="0" borderId="1" xfId="1" applyNumberFormat="1" applyFont="1"/>
    <xf numFmtId="164" fontId="8" fillId="0" borderId="1" xfId="1" applyNumberFormat="1" applyFont="1"/>
    <xf numFmtId="0" fontId="6" fillId="0" borderId="1" xfId="1" applyFont="1" applyAlignment="1">
      <alignment horizontal="right"/>
    </xf>
    <xf numFmtId="0" fontId="9" fillId="0" borderId="1" xfId="1" applyFont="1"/>
    <xf numFmtId="164" fontId="9" fillId="0" borderId="2" xfId="1" applyNumberFormat="1" applyFont="1" applyBorder="1"/>
    <xf numFmtId="164" fontId="19" fillId="0" borderId="2" xfId="1" applyNumberFormat="1" applyFont="1" applyBorder="1"/>
    <xf numFmtId="164" fontId="14" fillId="0" borderId="2" xfId="1" applyNumberFormat="1" applyFont="1" applyBorder="1" applyAlignment="1">
      <alignment horizontal="right"/>
    </xf>
    <xf numFmtId="165" fontId="20" fillId="0" borderId="2" xfId="1" applyNumberFormat="1" applyFont="1" applyBorder="1"/>
    <xf numFmtId="164" fontId="18" fillId="0" borderId="2" xfId="1" applyNumberFormat="1" applyFont="1" applyBorder="1"/>
    <xf numFmtId="0" fontId="1" fillId="0" borderId="2" xfId="1" applyBorder="1" applyAlignment="1">
      <alignment horizontal="center" vertical="center"/>
    </xf>
    <xf numFmtId="0" fontId="9" fillId="0" borderId="2" xfId="1" applyFont="1" applyBorder="1" applyAlignment="1">
      <alignment wrapText="1"/>
    </xf>
    <xf numFmtId="166" fontId="8" fillId="0" borderId="1" xfId="3" applyNumberFormat="1" applyFont="1" applyBorder="1"/>
    <xf numFmtId="0" fontId="5" fillId="3" borderId="2" xfId="0" applyFont="1" applyFill="1" applyBorder="1" applyAlignment="1">
      <alignment horizontal="center" vertical="center" wrapText="1" shrinkToFit="1"/>
    </xf>
    <xf numFmtId="164" fontId="4" fillId="3" borderId="2" xfId="1" applyNumberFormat="1" applyFont="1" applyFill="1" applyBorder="1" applyAlignment="1">
      <alignment horizontal="right"/>
    </xf>
    <xf numFmtId="164" fontId="3" fillId="3" borderId="2" xfId="1" applyNumberFormat="1" applyFont="1" applyFill="1" applyBorder="1"/>
    <xf numFmtId="164" fontId="7" fillId="3" borderId="2" xfId="1" applyNumberFormat="1" applyFont="1" applyFill="1" applyBorder="1"/>
    <xf numFmtId="165" fontId="16" fillId="3" borderId="2" xfId="1" applyNumberFormat="1" applyFont="1" applyFill="1" applyBorder="1"/>
    <xf numFmtId="0" fontId="3" fillId="3" borderId="1" xfId="1" applyFont="1" applyFill="1"/>
    <xf numFmtId="0" fontId="11" fillId="3" borderId="0" xfId="0" applyFont="1" applyFill="1"/>
    <xf numFmtId="0" fontId="10" fillId="3" borderId="1" xfId="1" applyFont="1" applyFill="1"/>
    <xf numFmtId="164" fontId="7" fillId="2" borderId="2" xfId="1" applyNumberFormat="1" applyFont="1" applyFill="1" applyBorder="1" applyAlignment="1">
      <alignment horizontal="right" vertical="center"/>
    </xf>
    <xf numFmtId="0" fontId="9" fillId="0" borderId="2" xfId="1" applyFont="1" applyBorder="1" applyAlignment="1">
      <alignment horizontal="left" vertical="center" wrapText="1" indent="2"/>
    </xf>
    <xf numFmtId="164" fontId="9" fillId="3" borderId="2" xfId="1" applyNumberFormat="1" applyFont="1" applyFill="1" applyBorder="1"/>
    <xf numFmtId="164" fontId="9" fillId="3" borderId="2" xfId="1" applyNumberFormat="1" applyFont="1" applyFill="1" applyBorder="1" applyAlignment="1">
      <alignment horizontal="right"/>
    </xf>
    <xf numFmtId="164" fontId="19" fillId="3" borderId="2" xfId="1" applyNumberFormat="1" applyFont="1" applyFill="1" applyBorder="1"/>
    <xf numFmtId="164" fontId="21" fillId="0" borderId="2" xfId="1" applyNumberFormat="1" applyFont="1" applyBorder="1"/>
    <xf numFmtId="165" fontId="9" fillId="0" borderId="1" xfId="1" applyNumberFormat="1" applyFont="1"/>
    <xf numFmtId="49" fontId="3" fillId="0" borderId="1" xfId="1" applyNumberFormat="1" applyFont="1"/>
    <xf numFmtId="0" fontId="4" fillId="0" borderId="2" xfId="1" applyFont="1" applyBorder="1" applyAlignment="1">
      <alignment horizontal="left" wrapText="1"/>
    </xf>
    <xf numFmtId="0" fontId="4" fillId="0" borderId="2" xfId="1" applyFont="1" applyBorder="1" applyAlignment="1">
      <alignment horizontal="left" vertical="center" wrapText="1" indent="1"/>
    </xf>
    <xf numFmtId="0" fontId="4" fillId="0" borderId="4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left" vertical="center" wrapText="1"/>
    </xf>
    <xf numFmtId="0" fontId="5" fillId="0" borderId="2" xfId="1" applyFont="1" applyBorder="1" applyAlignment="1">
      <alignment wrapText="1"/>
    </xf>
    <xf numFmtId="0" fontId="23" fillId="0" borderId="2" xfId="1" applyFont="1" applyBorder="1" applyAlignment="1">
      <alignment horizontal="left" wrapText="1"/>
    </xf>
    <xf numFmtId="0" fontId="23" fillId="0" borderId="2" xfId="1" applyFont="1" applyBorder="1" applyAlignment="1">
      <alignment horizontal="center"/>
    </xf>
    <xf numFmtId="0" fontId="23" fillId="0" borderId="2" xfId="1" applyFont="1" applyBorder="1" applyAlignment="1">
      <alignment horizontal="left" vertical="center" wrapText="1" indent="1"/>
    </xf>
    <xf numFmtId="0" fontId="24" fillId="0" borderId="2" xfId="1" applyFont="1" applyBorder="1" applyAlignment="1">
      <alignment horizontal="center" vertical="center"/>
    </xf>
    <xf numFmtId="0" fontId="24" fillId="0" borderId="2" xfId="1" applyFont="1" applyBorder="1" applyAlignment="1">
      <alignment horizontal="left" vertical="center" wrapText="1" indent="2"/>
    </xf>
    <xf numFmtId="0" fontId="25" fillId="0" borderId="2" xfId="1" applyFont="1" applyBorder="1" applyAlignment="1">
      <alignment horizontal="left" vertical="center" wrapText="1" indent="2"/>
    </xf>
    <xf numFmtId="0" fontId="24" fillId="0" borderId="2" xfId="1" applyFont="1" applyBorder="1" applyAlignment="1">
      <alignment horizontal="left" vertical="center" wrapText="1" indent="1"/>
    </xf>
    <xf numFmtId="0" fontId="24" fillId="0" borderId="2" xfId="1" applyFont="1" applyBorder="1" applyAlignment="1">
      <alignment horizontal="left" vertical="center" wrapText="1"/>
    </xf>
    <xf numFmtId="0" fontId="24" fillId="0" borderId="3" xfId="1" applyFont="1" applyBorder="1" applyAlignment="1">
      <alignment horizontal="center" vertical="center"/>
    </xf>
    <xf numFmtId="0" fontId="24" fillId="0" borderId="4" xfId="1" applyFont="1" applyBorder="1" applyAlignment="1">
      <alignment horizontal="left" vertical="center" wrapText="1" indent="3"/>
    </xf>
    <xf numFmtId="0" fontId="23" fillId="0" borderId="4" xfId="1" applyFont="1" applyBorder="1" applyAlignment="1">
      <alignment horizontal="left" vertical="center" wrapText="1"/>
    </xf>
    <xf numFmtId="0" fontId="23" fillId="0" borderId="2" xfId="1" applyFont="1" applyBorder="1" applyAlignment="1">
      <alignment horizontal="center" vertical="center"/>
    </xf>
    <xf numFmtId="0" fontId="26" fillId="0" borderId="2" xfId="1" applyFont="1" applyBorder="1" applyAlignment="1">
      <alignment horizontal="center" wrapText="1"/>
    </xf>
    <xf numFmtId="0" fontId="26" fillId="0" borderId="1" xfId="1" applyFont="1"/>
    <xf numFmtId="165" fontId="26" fillId="0" borderId="1" xfId="1" applyNumberFormat="1" applyFont="1"/>
    <xf numFmtId="166" fontId="26" fillId="0" borderId="1" xfId="3" applyNumberFormat="1" applyFont="1" applyBorder="1"/>
    <xf numFmtId="164" fontId="26" fillId="0" borderId="1" xfId="1" applyNumberFormat="1" applyFont="1"/>
    <xf numFmtId="165" fontId="27" fillId="0" borderId="1" xfId="1" applyNumberFormat="1" applyFont="1"/>
    <xf numFmtId="0" fontId="27" fillId="0" borderId="1" xfId="1" applyFont="1"/>
    <xf numFmtId="0" fontId="28" fillId="0" borderId="1" xfId="1" applyFont="1"/>
    <xf numFmtId="166" fontId="29" fillId="4" borderId="2" xfId="3" applyNumberFormat="1" applyFont="1" applyFill="1" applyBorder="1" applyAlignment="1">
      <alignment vertical="center"/>
    </xf>
    <xf numFmtId="164" fontId="7" fillId="4" borderId="2" xfId="1" applyNumberFormat="1" applyFont="1" applyFill="1" applyBorder="1" applyAlignment="1">
      <alignment wrapText="1"/>
    </xf>
    <xf numFmtId="164" fontId="7" fillId="4" borderId="2" xfId="1" applyNumberFormat="1" applyFont="1" applyFill="1" applyBorder="1"/>
    <xf numFmtId="166" fontId="7" fillId="4" borderId="2" xfId="3" applyNumberFormat="1" applyFont="1" applyFill="1" applyBorder="1"/>
    <xf numFmtId="164" fontId="23" fillId="4" borderId="2" xfId="1" applyNumberFormat="1" applyFont="1" applyFill="1" applyBorder="1"/>
    <xf numFmtId="166" fontId="23" fillId="4" borderId="2" xfId="3" applyNumberFormat="1" applyFont="1" applyFill="1" applyBorder="1"/>
    <xf numFmtId="164" fontId="7" fillId="5" borderId="2" xfId="1" applyNumberFormat="1" applyFont="1" applyFill="1" applyBorder="1" applyAlignment="1">
      <alignment horizontal="right" vertical="center"/>
    </xf>
    <xf numFmtId="164" fontId="4" fillId="5" borderId="2" xfId="1" applyNumberFormat="1" applyFont="1" applyFill="1" applyBorder="1" applyAlignment="1">
      <alignment horizontal="right"/>
    </xf>
    <xf numFmtId="164" fontId="7" fillId="5" borderId="2" xfId="1" applyNumberFormat="1" applyFont="1" applyFill="1" applyBorder="1" applyAlignment="1">
      <alignment horizontal="right"/>
    </xf>
    <xf numFmtId="164" fontId="4" fillId="5" borderId="2" xfId="1" applyNumberFormat="1" applyFont="1" applyFill="1" applyBorder="1"/>
    <xf numFmtId="164" fontId="7" fillId="5" borderId="2" xfId="1" applyNumberFormat="1" applyFont="1" applyFill="1" applyBorder="1"/>
    <xf numFmtId="164" fontId="3" fillId="6" borderId="2" xfId="1" applyNumberFormat="1" applyFont="1" applyFill="1" applyBorder="1"/>
    <xf numFmtId="164" fontId="5" fillId="6" borderId="2" xfId="1" applyNumberFormat="1" applyFont="1" applyFill="1" applyBorder="1" applyAlignment="1">
      <alignment horizontal="right"/>
    </xf>
    <xf numFmtId="164" fontId="8" fillId="4" borderId="2" xfId="1" applyNumberFormat="1" applyFont="1" applyFill="1" applyBorder="1" applyAlignment="1">
      <alignment wrapText="1"/>
    </xf>
    <xf numFmtId="164" fontId="7" fillId="5" borderId="2" xfId="1" applyNumberFormat="1" applyFont="1" applyFill="1" applyBorder="1" applyAlignment="1">
      <alignment wrapText="1"/>
    </xf>
    <xf numFmtId="164" fontId="8" fillId="4" borderId="2" xfId="1" applyNumberFormat="1" applyFont="1" applyFill="1" applyBorder="1" applyAlignment="1">
      <alignment horizontal="right"/>
    </xf>
    <xf numFmtId="164" fontId="8" fillId="6" borderId="2" xfId="1" applyNumberFormat="1" applyFont="1" applyFill="1" applyBorder="1" applyAlignment="1">
      <alignment wrapText="1"/>
    </xf>
    <xf numFmtId="166" fontId="1" fillId="0" borderId="1" xfId="3" applyNumberFormat="1" applyFont="1" applyBorder="1"/>
    <xf numFmtId="0" fontId="11" fillId="0" borderId="1" xfId="1" applyFont="1"/>
    <xf numFmtId="164" fontId="8" fillId="4" borderId="2" xfId="1" applyNumberFormat="1" applyFont="1" applyFill="1" applyBorder="1"/>
    <xf numFmtId="164" fontId="8" fillId="6" borderId="2" xfId="1" applyNumberFormat="1" applyFont="1" applyFill="1" applyBorder="1"/>
    <xf numFmtId="164" fontId="23" fillId="5" borderId="2" xfId="1" applyNumberFormat="1" applyFont="1" applyFill="1" applyBorder="1" applyAlignment="1">
      <alignment horizontal="right"/>
    </xf>
    <xf numFmtId="164" fontId="8" fillId="6" borderId="2" xfId="1" applyNumberFormat="1" applyFont="1" applyFill="1" applyBorder="1" applyAlignment="1">
      <alignment horizontal="right"/>
    </xf>
    <xf numFmtId="164" fontId="8" fillId="2" borderId="2" xfId="1" applyNumberFormat="1" applyFont="1" applyFill="1" applyBorder="1" applyAlignment="1">
      <alignment horizontal="right"/>
    </xf>
    <xf numFmtId="164" fontId="7" fillId="0" borderId="2" xfId="1" applyNumberFormat="1" applyFont="1" applyBorder="1" applyAlignment="1">
      <alignment horizontal="right"/>
    </xf>
    <xf numFmtId="164" fontId="8" fillId="0" borderId="2" xfId="2" applyNumberFormat="1" applyFont="1" applyBorder="1" applyAlignment="1">
      <alignment horizontal="right"/>
    </xf>
    <xf numFmtId="165" fontId="8" fillId="0" borderId="2" xfId="1" applyNumberFormat="1" applyFont="1" applyBorder="1"/>
    <xf numFmtId="164" fontId="14" fillId="7" borderId="2" xfId="1" applyNumberFormat="1" applyFont="1" applyFill="1" applyBorder="1"/>
    <xf numFmtId="164" fontId="19" fillId="7" borderId="2" xfId="1" applyNumberFormat="1" applyFont="1" applyFill="1" applyBorder="1" applyAlignment="1">
      <alignment horizontal="right"/>
    </xf>
    <xf numFmtId="164" fontId="16" fillId="7" borderId="2" xfId="1" applyNumberFormat="1" applyFont="1" applyFill="1" applyBorder="1"/>
    <xf numFmtId="165" fontId="16" fillId="7" borderId="2" xfId="1" applyNumberFormat="1" applyFont="1" applyFill="1" applyBorder="1"/>
    <xf numFmtId="0" fontId="5" fillId="0" borderId="1" xfId="1" applyFont="1" applyAlignment="1">
      <alignment vertical="center" wrapText="1"/>
    </xf>
    <xf numFmtId="0" fontId="7" fillId="0" borderId="1" xfId="1" applyFont="1" applyAlignment="1">
      <alignment horizontal="left" indent="1"/>
    </xf>
    <xf numFmtId="0" fontId="30" fillId="0" borderId="2" xfId="0" applyFont="1" applyBorder="1" applyAlignment="1">
      <alignment horizontal="left" vertical="center" wrapText="1"/>
    </xf>
    <xf numFmtId="0" fontId="31" fillId="0" borderId="2" xfId="0" applyFont="1" applyBorder="1" applyAlignment="1">
      <alignment horizontal="left" vertical="center" wrapText="1"/>
    </xf>
    <xf numFmtId="0" fontId="32" fillId="0" borderId="2" xfId="0" applyFont="1" applyBorder="1" applyAlignment="1">
      <alignment horizontal="left" vertical="center" wrapText="1"/>
    </xf>
    <xf numFmtId="167" fontId="30" fillId="4" borderId="2" xfId="0" applyNumberFormat="1" applyFont="1" applyFill="1" applyBorder="1" applyAlignment="1">
      <alignment horizontal="center" vertical="center" wrapText="1"/>
    </xf>
    <xf numFmtId="167" fontId="32" fillId="4" borderId="2" xfId="0" applyNumberFormat="1" applyFont="1" applyFill="1" applyBorder="1" applyAlignment="1">
      <alignment horizontal="center" vertical="center" wrapText="1"/>
    </xf>
    <xf numFmtId="164" fontId="8" fillId="8" borderId="2" xfId="1" applyNumberFormat="1" applyFont="1" applyFill="1" applyBorder="1" applyAlignment="1">
      <alignment wrapText="1"/>
    </xf>
    <xf numFmtId="0" fontId="3" fillId="0" borderId="7" xfId="1" applyFont="1" applyBorder="1" applyAlignment="1">
      <alignment horizontal="left"/>
    </xf>
    <xf numFmtId="0" fontId="3" fillId="0" borderId="8" xfId="1" applyFont="1" applyBorder="1" applyAlignment="1">
      <alignment horizontal="left"/>
    </xf>
    <xf numFmtId="0" fontId="3" fillId="0" borderId="3" xfId="1" applyFont="1" applyBorder="1" applyAlignment="1">
      <alignment horizontal="left"/>
    </xf>
    <xf numFmtId="0" fontId="3" fillId="0" borderId="7" xfId="1" applyFont="1" applyBorder="1" applyAlignment="1">
      <alignment horizontal="left" wrapText="1"/>
    </xf>
    <xf numFmtId="0" fontId="3" fillId="0" borderId="8" xfId="1" applyFont="1" applyBorder="1" applyAlignment="1">
      <alignment horizontal="left" wrapText="1"/>
    </xf>
    <xf numFmtId="0" fontId="3" fillId="0" borderId="3" xfId="1" applyFont="1" applyBorder="1" applyAlignment="1">
      <alignment horizontal="left" wrapText="1"/>
    </xf>
    <xf numFmtId="0" fontId="5" fillId="0" borderId="1" xfId="1" applyFont="1" applyAlignment="1">
      <alignment horizontal="center" wrapText="1"/>
    </xf>
    <xf numFmtId="3" fontId="16" fillId="7" borderId="7" xfId="1" applyNumberFormat="1" applyFont="1" applyFill="1" applyBorder="1" applyAlignment="1">
      <alignment horizontal="left"/>
    </xf>
    <xf numFmtId="3" fontId="16" fillId="7" borderId="8" xfId="1" applyNumberFormat="1" applyFont="1" applyFill="1" applyBorder="1" applyAlignment="1">
      <alignment horizontal="left"/>
    </xf>
    <xf numFmtId="3" fontId="16" fillId="7" borderId="3" xfId="1" applyNumberFormat="1" applyFont="1" applyFill="1" applyBorder="1" applyAlignment="1">
      <alignment horizontal="left"/>
    </xf>
    <xf numFmtId="0" fontId="3" fillId="0" borderId="9" xfId="1" applyFont="1" applyBorder="1" applyAlignment="1">
      <alignment horizontal="center" wrapText="1"/>
    </xf>
    <xf numFmtId="0" fontId="3" fillId="0" borderId="6" xfId="1" applyFont="1" applyBorder="1" applyAlignment="1">
      <alignment horizontal="center" wrapText="1"/>
    </xf>
    <xf numFmtId="0" fontId="8" fillId="0" borderId="6" xfId="1" applyFont="1" applyBorder="1" applyAlignment="1">
      <alignment horizontal="center"/>
    </xf>
    <xf numFmtId="0" fontId="7" fillId="0" borderId="1" xfId="1" applyFont="1" applyAlignment="1">
      <alignment horizontal="left" indent="1"/>
    </xf>
    <xf numFmtId="0" fontId="13" fillId="0" borderId="0" xfId="0" applyFont="1" applyAlignment="1">
      <alignment horizontal="left" vertical="center"/>
    </xf>
    <xf numFmtId="0" fontId="5" fillId="0" borderId="5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16" fillId="7" borderId="7" xfId="1" applyNumberFormat="1" applyFont="1" applyFill="1" applyBorder="1" applyAlignment="1">
      <alignment horizontal="left"/>
    </xf>
    <xf numFmtId="164" fontId="16" fillId="7" borderId="8" xfId="1" applyNumberFormat="1" applyFont="1" applyFill="1" applyBorder="1" applyAlignment="1">
      <alignment horizontal="left"/>
    </xf>
    <xf numFmtId="164" fontId="16" fillId="7" borderId="3" xfId="1" applyNumberFormat="1" applyFont="1" applyFill="1" applyBorder="1" applyAlignment="1">
      <alignment horizontal="left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7" xfId="1" applyFont="1" applyBorder="1" applyAlignment="1">
      <alignment horizontal="left"/>
    </xf>
    <xf numFmtId="0" fontId="9" fillId="0" borderId="7" xfId="1" applyFont="1" applyBorder="1" applyAlignment="1">
      <alignment horizontal="left" wrapText="1"/>
    </xf>
    <xf numFmtId="0" fontId="9" fillId="0" borderId="8" xfId="1" applyFont="1" applyBorder="1" applyAlignment="1">
      <alignment horizontal="left" wrapText="1"/>
    </xf>
    <xf numFmtId="0" fontId="9" fillId="0" borderId="3" xfId="1" applyFont="1" applyBorder="1" applyAlignment="1">
      <alignment horizontal="left" wrapText="1"/>
    </xf>
    <xf numFmtId="0" fontId="22" fillId="0" borderId="7" xfId="1" applyFont="1" applyBorder="1" applyAlignment="1">
      <alignment horizontal="left" wrapText="1"/>
    </xf>
    <xf numFmtId="0" fontId="5" fillId="0" borderId="8" xfId="1" applyFont="1" applyBorder="1" applyAlignment="1">
      <alignment horizontal="left" wrapText="1"/>
    </xf>
    <xf numFmtId="0" fontId="5" fillId="0" borderId="3" xfId="1" applyFont="1" applyBorder="1" applyAlignment="1">
      <alignment horizontal="left" wrapText="1"/>
    </xf>
    <xf numFmtId="0" fontId="22" fillId="0" borderId="8" xfId="1" applyFont="1" applyBorder="1" applyAlignment="1">
      <alignment horizontal="left" wrapText="1"/>
    </xf>
    <xf numFmtId="0" fontId="22" fillId="0" borderId="3" xfId="1" applyFont="1" applyBorder="1" applyAlignment="1">
      <alignment horizontal="left" wrapText="1"/>
    </xf>
    <xf numFmtId="0" fontId="4" fillId="0" borderId="1" xfId="1" applyFont="1" applyAlignment="1">
      <alignment horizontal="center" wrapText="1"/>
    </xf>
    <xf numFmtId="0" fontId="15" fillId="0" borderId="6" xfId="1" applyFont="1" applyBorder="1" applyAlignment="1">
      <alignment horizontal="center" wrapText="1"/>
    </xf>
    <xf numFmtId="0" fontId="5" fillId="0" borderId="2" xfId="1" applyFont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6" fillId="0" borderId="1" xfId="1" applyFont="1" applyAlignment="1">
      <alignment horizontal="center" vertical="center" wrapText="1"/>
    </xf>
    <xf numFmtId="0" fontId="3" fillId="0" borderId="1" xfId="1" applyFont="1" applyAlignment="1">
      <alignment horizontal="center" wrapText="1"/>
    </xf>
  </cellXfs>
  <cellStyles count="4">
    <cellStyle name="Обычный" xfId="0" builtinId="0"/>
    <cellStyle name="Обычный 2" xfId="1"/>
    <cellStyle name="Процентный" xfId="3" builtinId="5"/>
    <cellStyle name="Финансовый" xfId="2" builtinId="3"/>
  </cellStyles>
  <dxfs count="0"/>
  <tableStyles count="0" defaultTableStyle="TableStyleMedium2" defaultPivotStyle="PivotStyleLight16"/>
  <colors>
    <mruColors>
      <color rgb="FFCCFFCC"/>
      <color rgb="FFFFFF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0"/>
  <sheetViews>
    <sheetView view="pageBreakPreview" topLeftCell="A10" zoomScale="75" zoomScaleNormal="110" zoomScaleSheetLayoutView="75" workbookViewId="0">
      <selection activeCell="D81" sqref="D81"/>
    </sheetView>
  </sheetViews>
  <sheetFormatPr defaultColWidth="9.140625" defaultRowHeight="15" x14ac:dyDescent="0.2"/>
  <cols>
    <col min="1" max="1" width="106.42578125" style="44" customWidth="1"/>
    <col min="2" max="2" width="9" style="6" customWidth="1"/>
    <col min="3" max="3" width="21.28515625" style="6" customWidth="1"/>
    <col min="4" max="4" width="18.5703125" style="8" customWidth="1"/>
    <col min="5" max="5" width="20.140625" style="6" customWidth="1"/>
    <col min="6" max="6" width="21.5703125" style="6" customWidth="1"/>
    <col min="7" max="7" width="11.28515625" style="6" customWidth="1"/>
    <col min="8" max="8" width="9.140625" style="6"/>
    <col min="9" max="9" width="9.85546875" style="6" bestFit="1" customWidth="1"/>
    <col min="10" max="10" width="12.140625" style="6" bestFit="1" customWidth="1"/>
    <col min="11" max="12" width="9.85546875" style="6" bestFit="1" customWidth="1"/>
    <col min="13" max="16384" width="9.140625" style="6"/>
  </cols>
  <sheetData>
    <row r="1" spans="1:7" x14ac:dyDescent="0.2">
      <c r="A1" s="5" t="s">
        <v>94</v>
      </c>
      <c r="B1" s="168" t="s">
        <v>208</v>
      </c>
      <c r="C1" s="169"/>
      <c r="D1" s="169"/>
      <c r="E1" s="169"/>
      <c r="F1" s="170"/>
    </row>
    <row r="2" spans="1:7" x14ac:dyDescent="0.2">
      <c r="A2" s="5" t="s">
        <v>95</v>
      </c>
      <c r="B2" s="165" t="s">
        <v>106</v>
      </c>
      <c r="C2" s="166"/>
      <c r="D2" s="166"/>
      <c r="E2" s="166"/>
      <c r="F2" s="167"/>
    </row>
    <row r="3" spans="1:7" x14ac:dyDescent="0.2">
      <c r="A3" s="5" t="s">
        <v>96</v>
      </c>
      <c r="B3" s="165" t="s">
        <v>107</v>
      </c>
      <c r="C3" s="166"/>
      <c r="D3" s="166"/>
      <c r="E3" s="166"/>
      <c r="F3" s="167"/>
    </row>
    <row r="4" spans="1:7" x14ac:dyDescent="0.2">
      <c r="A4" s="5" t="s">
        <v>97</v>
      </c>
      <c r="B4" s="165" t="s">
        <v>177</v>
      </c>
      <c r="C4" s="166"/>
      <c r="D4" s="166"/>
      <c r="E4" s="166"/>
      <c r="F4" s="167"/>
    </row>
    <row r="5" spans="1:7" x14ac:dyDescent="0.2">
      <c r="A5" s="5" t="s">
        <v>99</v>
      </c>
      <c r="B5" s="165" t="s">
        <v>100</v>
      </c>
      <c r="C5" s="166"/>
      <c r="D5" s="166"/>
      <c r="E5" s="166"/>
      <c r="F5" s="167"/>
    </row>
    <row r="6" spans="1:7" x14ac:dyDescent="0.2">
      <c r="A6" s="5" t="s">
        <v>108</v>
      </c>
      <c r="B6" s="165" t="s">
        <v>109</v>
      </c>
      <c r="C6" s="166"/>
      <c r="D6" s="166"/>
      <c r="E6" s="166"/>
      <c r="F6" s="167"/>
    </row>
    <row r="7" spans="1:7" ht="15.75" x14ac:dyDescent="0.25">
      <c r="A7" s="83" t="s">
        <v>98</v>
      </c>
      <c r="B7" s="172">
        <v>731.8</v>
      </c>
      <c r="C7" s="173"/>
      <c r="D7" s="173"/>
      <c r="E7" s="173"/>
      <c r="F7" s="174"/>
    </row>
    <row r="8" spans="1:7" x14ac:dyDescent="0.2">
      <c r="A8" s="5" t="s">
        <v>101</v>
      </c>
      <c r="B8" s="165" t="s">
        <v>209</v>
      </c>
      <c r="C8" s="166"/>
      <c r="D8" s="166"/>
      <c r="E8" s="166"/>
      <c r="F8" s="167"/>
    </row>
    <row r="9" spans="1:7" x14ac:dyDescent="0.2">
      <c r="A9" s="5" t="s">
        <v>102</v>
      </c>
      <c r="B9" s="165">
        <v>23641747</v>
      </c>
      <c r="C9" s="166"/>
      <c r="D9" s="166"/>
      <c r="E9" s="166"/>
      <c r="F9" s="167"/>
    </row>
    <row r="10" spans="1:7" x14ac:dyDescent="0.2">
      <c r="A10" s="5" t="s">
        <v>103</v>
      </c>
      <c r="B10" s="165" t="s">
        <v>210</v>
      </c>
      <c r="C10" s="166"/>
      <c r="D10" s="166"/>
      <c r="E10" s="166"/>
      <c r="F10" s="167"/>
    </row>
    <row r="11" spans="1:7" s="8" customFormat="1" ht="32.25" customHeight="1" x14ac:dyDescent="0.2">
      <c r="A11" s="175" t="s">
        <v>217</v>
      </c>
      <c r="B11" s="175"/>
      <c r="C11" s="175"/>
      <c r="D11" s="175"/>
      <c r="E11" s="175"/>
      <c r="F11" s="175"/>
    </row>
    <row r="12" spans="1:7" s="8" customFormat="1" ht="15" customHeight="1" x14ac:dyDescent="0.2">
      <c r="A12" s="176" t="str">
        <f>'2021 (план)'!A12:G12</f>
        <v xml:space="preserve">КНП "Новояворівська лікарня ім.Ю.Липи"НМР </v>
      </c>
      <c r="B12" s="176"/>
      <c r="C12" s="176"/>
      <c r="D12" s="176"/>
      <c r="E12" s="176"/>
      <c r="F12" s="176"/>
    </row>
    <row r="13" spans="1:7" s="9" customFormat="1" ht="36" customHeight="1" x14ac:dyDescent="0.2">
      <c r="A13" s="180" t="s">
        <v>30</v>
      </c>
      <c r="B13" s="180" t="s">
        <v>31</v>
      </c>
      <c r="C13" s="182" t="s">
        <v>218</v>
      </c>
      <c r="D13" s="182" t="s">
        <v>219</v>
      </c>
      <c r="E13" s="184" t="s">
        <v>151</v>
      </c>
      <c r="F13" s="184"/>
      <c r="G13" s="171" t="s">
        <v>126</v>
      </c>
    </row>
    <row r="14" spans="1:7" s="10" customFormat="1" ht="30.75" customHeight="1" x14ac:dyDescent="0.2">
      <c r="A14" s="181"/>
      <c r="B14" s="181"/>
      <c r="C14" s="183"/>
      <c r="D14" s="183"/>
      <c r="E14" s="1" t="s">
        <v>104</v>
      </c>
      <c r="F14" s="1" t="s">
        <v>105</v>
      </c>
      <c r="G14" s="171"/>
    </row>
    <row r="15" spans="1:7" s="8" customFormat="1" x14ac:dyDescent="0.2">
      <c r="A15" s="11" t="s">
        <v>32</v>
      </c>
      <c r="B15" s="11" t="s">
        <v>33</v>
      </c>
      <c r="C15" s="11" t="s">
        <v>34</v>
      </c>
      <c r="D15" s="11" t="s">
        <v>35</v>
      </c>
      <c r="E15" s="11" t="s">
        <v>36</v>
      </c>
      <c r="F15" s="11" t="s">
        <v>37</v>
      </c>
    </row>
    <row r="16" spans="1:7" s="15" customFormat="1" ht="15" customHeight="1" x14ac:dyDescent="0.25">
      <c r="A16" s="161" t="s">
        <v>180</v>
      </c>
      <c r="B16" s="13">
        <v>100</v>
      </c>
      <c r="C16" s="127">
        <v>97216.1</v>
      </c>
      <c r="D16" s="163">
        <v>97235.4</v>
      </c>
      <c r="E16" s="127">
        <f>D16-C16</f>
        <v>19.299999999988358</v>
      </c>
      <c r="F16" s="126">
        <f t="shared" ref="F16:F59" si="0">IFERROR(D16/C16,)</f>
        <v>1.0001985267872295</v>
      </c>
      <c r="G16" s="84">
        <f>IFERROR(D16/C16-100%,)</f>
        <v>1.9852678722953598E-4</v>
      </c>
    </row>
    <row r="17" spans="1:7" s="8" customFormat="1" ht="18.75" x14ac:dyDescent="0.25">
      <c r="A17" s="161" t="s">
        <v>212</v>
      </c>
      <c r="B17" s="17">
        <v>110</v>
      </c>
      <c r="C17" s="127">
        <v>797.7</v>
      </c>
      <c r="D17" s="127">
        <v>808.2</v>
      </c>
      <c r="E17" s="127">
        <f t="shared" ref="E17:E64" si="1">D17-C17</f>
        <v>10.5</v>
      </c>
      <c r="F17" s="126">
        <f t="shared" si="0"/>
        <v>1.0131628431741255</v>
      </c>
      <c r="G17" s="84">
        <f>IFERROR(D17/C17-100%,)</f>
        <v>1.3162843174125527E-2</v>
      </c>
    </row>
    <row r="18" spans="1:7" ht="37.5" x14ac:dyDescent="0.25">
      <c r="A18" s="161" t="s">
        <v>183</v>
      </c>
      <c r="B18" s="17">
        <v>120</v>
      </c>
      <c r="C18" s="127">
        <v>12943</v>
      </c>
      <c r="D18" s="127">
        <v>11256.4</v>
      </c>
      <c r="E18" s="127">
        <f t="shared" si="1"/>
        <v>-1686.6000000000004</v>
      </c>
      <c r="F18" s="126">
        <f t="shared" si="0"/>
        <v>0.86969018002008802</v>
      </c>
      <c r="G18" s="84">
        <f t="shared" ref="G18:G65" si="2">IFERROR(D18/C18-100%,)</f>
        <v>-0.13030981997991198</v>
      </c>
    </row>
    <row r="19" spans="1:7" ht="18.75" x14ac:dyDescent="0.25">
      <c r="A19" s="161" t="s">
        <v>184</v>
      </c>
      <c r="B19" s="17">
        <v>121</v>
      </c>
      <c r="C19" s="127">
        <v>0</v>
      </c>
      <c r="D19" s="127">
        <v>0</v>
      </c>
      <c r="E19" s="127">
        <f t="shared" si="1"/>
        <v>0</v>
      </c>
      <c r="F19" s="126">
        <f t="shared" si="0"/>
        <v>0</v>
      </c>
      <c r="G19" s="84">
        <f t="shared" si="2"/>
        <v>0</v>
      </c>
    </row>
    <row r="20" spans="1:7" ht="18.75" x14ac:dyDescent="0.25">
      <c r="A20" s="161" t="s">
        <v>27</v>
      </c>
      <c r="B20" s="17">
        <v>130</v>
      </c>
      <c r="C20" s="127">
        <f>SUM(C21+C22)</f>
        <v>3579</v>
      </c>
      <c r="D20" s="127">
        <f>D21+D22</f>
        <v>1202.8</v>
      </c>
      <c r="E20" s="127">
        <f t="shared" si="1"/>
        <v>-2376.1999999999998</v>
      </c>
      <c r="F20" s="126">
        <f t="shared" si="0"/>
        <v>0.33607152835987703</v>
      </c>
      <c r="G20" s="84">
        <f t="shared" si="2"/>
        <v>-0.66392847164012303</v>
      </c>
    </row>
    <row r="21" spans="1:7" ht="18.75" x14ac:dyDescent="0.25">
      <c r="A21" s="160" t="s">
        <v>28</v>
      </c>
      <c r="B21" s="17">
        <v>131</v>
      </c>
      <c r="C21" s="139">
        <v>679</v>
      </c>
      <c r="D21" s="162">
        <v>335.4</v>
      </c>
      <c r="E21" s="127">
        <f t="shared" si="1"/>
        <v>-343.6</v>
      </c>
      <c r="F21" s="126">
        <f t="shared" si="0"/>
        <v>0.49396170839469805</v>
      </c>
      <c r="G21" s="84">
        <f t="shared" si="2"/>
        <v>-0.50603829160530189</v>
      </c>
    </row>
    <row r="22" spans="1:7" ht="18.75" x14ac:dyDescent="0.25">
      <c r="A22" s="160" t="s">
        <v>181</v>
      </c>
      <c r="B22" s="17">
        <v>132</v>
      </c>
      <c r="C22" s="139">
        <v>2900</v>
      </c>
      <c r="D22" s="162">
        <v>867.4</v>
      </c>
      <c r="E22" s="127">
        <f t="shared" si="1"/>
        <v>-2032.6</v>
      </c>
      <c r="F22" s="126">
        <f t="shared" si="0"/>
        <v>0.29910344827586205</v>
      </c>
      <c r="G22" s="84">
        <f t="shared" si="2"/>
        <v>-0.7008965517241379</v>
      </c>
    </row>
    <row r="23" spans="1:7" ht="18.75" x14ac:dyDescent="0.25">
      <c r="A23" s="160" t="s">
        <v>182</v>
      </c>
      <c r="B23" s="17">
        <v>133</v>
      </c>
      <c r="C23" s="139">
        <v>700</v>
      </c>
      <c r="D23" s="162">
        <v>3743.6</v>
      </c>
      <c r="E23" s="127">
        <f t="shared" si="1"/>
        <v>3043.6</v>
      </c>
      <c r="F23" s="126">
        <f t="shared" si="0"/>
        <v>5.3479999999999999</v>
      </c>
      <c r="G23" s="84">
        <f t="shared" si="2"/>
        <v>4.3479999999999999</v>
      </c>
    </row>
    <row r="24" spans="1:7" s="15" customFormat="1" ht="16.5" x14ac:dyDescent="0.25">
      <c r="A24" s="25" t="s">
        <v>185</v>
      </c>
      <c r="B24" s="26"/>
      <c r="C24" s="127">
        <f>C25+C26+C27+C28+C29+C30+C32+C40+C41</f>
        <v>119149.95</v>
      </c>
      <c r="D24" s="127">
        <f>D25+D26+D27+D28+D29+D30+D32+D40+D41</f>
        <v>108485.99999999999</v>
      </c>
      <c r="E24" s="127">
        <f>D24-C24</f>
        <v>-10663.950000000012</v>
      </c>
      <c r="F24" s="126">
        <f t="shared" si="0"/>
        <v>0.91049975262264049</v>
      </c>
      <c r="G24" s="84">
        <f t="shared" si="2"/>
        <v>-8.950024737735951E-2</v>
      </c>
    </row>
    <row r="25" spans="1:7" ht="18.75" x14ac:dyDescent="0.25">
      <c r="A25" s="159" t="s">
        <v>186</v>
      </c>
      <c r="B25" s="17">
        <v>200</v>
      </c>
      <c r="C25" s="139">
        <v>73432</v>
      </c>
      <c r="D25" s="162">
        <v>64046.2</v>
      </c>
      <c r="E25" s="127">
        <f t="shared" si="1"/>
        <v>-9385.8000000000029</v>
      </c>
      <c r="F25" s="126">
        <f t="shared" si="0"/>
        <v>0.87218378908377814</v>
      </c>
      <c r="G25" s="84">
        <f t="shared" si="2"/>
        <v>-0.12781621091622186</v>
      </c>
    </row>
    <row r="26" spans="1:7" ht="18.75" x14ac:dyDescent="0.25">
      <c r="A26" s="159" t="s">
        <v>187</v>
      </c>
      <c r="B26" s="17">
        <v>210</v>
      </c>
      <c r="C26" s="139">
        <v>14880.45</v>
      </c>
      <c r="D26" s="162">
        <v>13721.4</v>
      </c>
      <c r="E26" s="127">
        <f t="shared" si="1"/>
        <v>-1159.0500000000011</v>
      </c>
      <c r="F26" s="126">
        <f t="shared" si="0"/>
        <v>0.92210921040694327</v>
      </c>
      <c r="G26" s="84">
        <f t="shared" si="2"/>
        <v>-7.7890789593056731E-2</v>
      </c>
    </row>
    <row r="27" spans="1:7" ht="18.75" x14ac:dyDescent="0.25">
      <c r="A27" s="159" t="s">
        <v>188</v>
      </c>
      <c r="B27" s="17">
        <v>220</v>
      </c>
      <c r="C27" s="139">
        <v>2550</v>
      </c>
      <c r="D27" s="162">
        <v>2387.5</v>
      </c>
      <c r="E27" s="127">
        <f t="shared" si="1"/>
        <v>-162.5</v>
      </c>
      <c r="F27" s="126">
        <f t="shared" si="0"/>
        <v>0.93627450980392157</v>
      </c>
      <c r="G27" s="84">
        <f t="shared" si="2"/>
        <v>-6.3725490196078427E-2</v>
      </c>
    </row>
    <row r="28" spans="1:7" ht="18.75" x14ac:dyDescent="0.25">
      <c r="A28" s="159" t="s">
        <v>189</v>
      </c>
      <c r="B28" s="17">
        <v>230</v>
      </c>
      <c r="C28" s="139">
        <v>11475</v>
      </c>
      <c r="D28" s="162">
        <v>13157.2</v>
      </c>
      <c r="E28" s="127">
        <f t="shared" si="1"/>
        <v>1682.2000000000007</v>
      </c>
      <c r="F28" s="126">
        <f t="shared" si="0"/>
        <v>1.1465969498910675</v>
      </c>
      <c r="G28" s="84">
        <f t="shared" si="2"/>
        <v>0.14659694989106753</v>
      </c>
    </row>
    <row r="29" spans="1:7" ht="18.75" x14ac:dyDescent="0.25">
      <c r="A29" s="159" t="s">
        <v>125</v>
      </c>
      <c r="B29" s="17">
        <v>240</v>
      </c>
      <c r="C29" s="139">
        <v>1050</v>
      </c>
      <c r="D29" s="162">
        <v>1091.9000000000001</v>
      </c>
      <c r="E29" s="127">
        <f t="shared" si="1"/>
        <v>41.900000000000091</v>
      </c>
      <c r="F29" s="126">
        <f t="shared" si="0"/>
        <v>1.0399047619047619</v>
      </c>
      <c r="G29" s="84">
        <f t="shared" si="2"/>
        <v>3.9904761904761887E-2</v>
      </c>
    </row>
    <row r="30" spans="1:7" ht="18.75" x14ac:dyDescent="0.25">
      <c r="A30" s="159" t="s">
        <v>190</v>
      </c>
      <c r="B30" s="17">
        <v>250</v>
      </c>
      <c r="C30" s="139">
        <v>5700</v>
      </c>
      <c r="D30" s="162">
        <v>5898.1</v>
      </c>
      <c r="E30" s="127">
        <f t="shared" si="1"/>
        <v>198.10000000000036</v>
      </c>
      <c r="F30" s="126">
        <f t="shared" si="0"/>
        <v>1.0347543859649124</v>
      </c>
      <c r="G30" s="84">
        <f t="shared" si="2"/>
        <v>3.4754385964912426E-2</v>
      </c>
    </row>
    <row r="31" spans="1:7" s="144" customFormat="1" ht="18.75" x14ac:dyDescent="0.2">
      <c r="A31" s="159" t="s">
        <v>191</v>
      </c>
      <c r="B31" s="11">
        <v>260</v>
      </c>
      <c r="C31" s="11" t="s">
        <v>34</v>
      </c>
      <c r="D31" s="11" t="s">
        <v>35</v>
      </c>
      <c r="E31" s="11" t="s">
        <v>36</v>
      </c>
      <c r="F31" s="11" t="s">
        <v>37</v>
      </c>
      <c r="G31" s="143"/>
    </row>
    <row r="32" spans="1:7" ht="18.75" x14ac:dyDescent="0.25">
      <c r="A32" s="159" t="s">
        <v>192</v>
      </c>
      <c r="B32" s="17">
        <v>270</v>
      </c>
      <c r="C32" s="127">
        <f>C33+C34+C35+C36+C37+C38</f>
        <v>8512.5</v>
      </c>
      <c r="D32" s="163">
        <f>SUM(D33:D37)</f>
        <v>6507.2</v>
      </c>
      <c r="E32" s="127">
        <f t="shared" si="1"/>
        <v>-2005.3000000000002</v>
      </c>
      <c r="F32" s="126">
        <f t="shared" si="0"/>
        <v>0.76442878120411162</v>
      </c>
      <c r="G32" s="84">
        <f t="shared" si="2"/>
        <v>-0.23557121879588838</v>
      </c>
    </row>
    <row r="33" spans="1:7" ht="18.75" x14ac:dyDescent="0.25">
      <c r="A33" s="160" t="s">
        <v>193</v>
      </c>
      <c r="B33" s="17">
        <v>271</v>
      </c>
      <c r="C33" s="139">
        <v>5662.6</v>
      </c>
      <c r="D33" s="162">
        <v>4358</v>
      </c>
      <c r="E33" s="127">
        <f t="shared" si="1"/>
        <v>-1304.6000000000004</v>
      </c>
      <c r="F33" s="126">
        <f t="shared" si="0"/>
        <v>0.76961113269522829</v>
      </c>
      <c r="G33" s="84">
        <f t="shared" si="2"/>
        <v>-0.23038886730477171</v>
      </c>
    </row>
    <row r="34" spans="1:7" ht="18.75" x14ac:dyDescent="0.25">
      <c r="A34" s="160" t="s">
        <v>194</v>
      </c>
      <c r="B34" s="17">
        <v>272</v>
      </c>
      <c r="C34" s="139">
        <v>316.89999999999998</v>
      </c>
      <c r="D34" s="162">
        <v>275.39999999999998</v>
      </c>
      <c r="E34" s="127">
        <f t="shared" si="1"/>
        <v>-41.5</v>
      </c>
      <c r="F34" s="126">
        <f t="shared" si="0"/>
        <v>0.86904386241716625</v>
      </c>
      <c r="G34" s="84">
        <f t="shared" si="2"/>
        <v>-0.13095613758283375</v>
      </c>
    </row>
    <row r="35" spans="1:7" ht="18.75" x14ac:dyDescent="0.25">
      <c r="A35" s="160" t="s">
        <v>195</v>
      </c>
      <c r="B35" s="17">
        <v>273</v>
      </c>
      <c r="C35" s="139">
        <v>2307.1999999999998</v>
      </c>
      <c r="D35" s="162">
        <v>1722</v>
      </c>
      <c r="E35" s="127">
        <f t="shared" si="1"/>
        <v>-585.19999999999982</v>
      </c>
      <c r="F35" s="126">
        <f t="shared" si="0"/>
        <v>0.74635922330097093</v>
      </c>
      <c r="G35" s="84">
        <f t="shared" si="2"/>
        <v>-0.25364077669902907</v>
      </c>
    </row>
    <row r="36" spans="1:7" ht="18.75" x14ac:dyDescent="0.25">
      <c r="A36" s="160" t="s">
        <v>196</v>
      </c>
      <c r="B36" s="17">
        <v>274</v>
      </c>
      <c r="C36" s="139">
        <v>185.4</v>
      </c>
      <c r="D36" s="162">
        <v>136.5</v>
      </c>
      <c r="E36" s="127">
        <f t="shared" si="1"/>
        <v>-48.900000000000006</v>
      </c>
      <c r="F36" s="126">
        <f t="shared" si="0"/>
        <v>0.7362459546925566</v>
      </c>
      <c r="G36" s="84">
        <f t="shared" si="2"/>
        <v>-0.2637540453074434</v>
      </c>
    </row>
    <row r="37" spans="1:7" ht="18.75" x14ac:dyDescent="0.25">
      <c r="A37" s="160" t="s">
        <v>197</v>
      </c>
      <c r="B37" s="17">
        <v>275</v>
      </c>
      <c r="C37" s="139">
        <v>40.4</v>
      </c>
      <c r="D37" s="162">
        <v>15.3</v>
      </c>
      <c r="E37" s="127">
        <f t="shared" si="1"/>
        <v>-25.099999999999998</v>
      </c>
      <c r="F37" s="126">
        <f t="shared" si="0"/>
        <v>0.37871287128712872</v>
      </c>
      <c r="G37" s="84">
        <f t="shared" si="2"/>
        <v>-0.62128712871287128</v>
      </c>
    </row>
    <row r="38" spans="1:7" ht="18.75" x14ac:dyDescent="0.25">
      <c r="A38" s="160" t="s">
        <v>198</v>
      </c>
      <c r="B38" s="17">
        <v>276</v>
      </c>
      <c r="C38" s="139"/>
      <c r="D38" s="139">
        <f>'2021 факт як сума кварталів'!D47</f>
        <v>0</v>
      </c>
      <c r="E38" s="127">
        <f t="shared" si="1"/>
        <v>0</v>
      </c>
      <c r="F38" s="126">
        <f t="shared" si="0"/>
        <v>0</v>
      </c>
      <c r="G38" s="84">
        <f t="shared" si="2"/>
        <v>0</v>
      </c>
    </row>
    <row r="39" spans="1:7" ht="37.5" x14ac:dyDescent="0.25">
      <c r="A39" s="159" t="s">
        <v>199</v>
      </c>
      <c r="B39" s="17">
        <v>280</v>
      </c>
      <c r="C39" s="139">
        <f>'2021 (план)'!F48</f>
        <v>0</v>
      </c>
      <c r="D39" s="139">
        <f>'2021 факт як сума кварталів'!D48</f>
        <v>0</v>
      </c>
      <c r="E39" s="127">
        <f t="shared" si="1"/>
        <v>0</v>
      </c>
      <c r="F39" s="126">
        <f t="shared" si="0"/>
        <v>0</v>
      </c>
      <c r="G39" s="84">
        <f t="shared" si="2"/>
        <v>0</v>
      </c>
    </row>
    <row r="40" spans="1:7" ht="18.75" x14ac:dyDescent="0.25">
      <c r="A40" s="159" t="s">
        <v>200</v>
      </c>
      <c r="B40" s="17">
        <v>290</v>
      </c>
      <c r="C40" s="139">
        <v>1290</v>
      </c>
      <c r="D40" s="162">
        <v>1289.5</v>
      </c>
      <c r="E40" s="127">
        <f t="shared" si="1"/>
        <v>-0.5</v>
      </c>
      <c r="F40" s="126">
        <f t="shared" si="0"/>
        <v>0.99961240310077515</v>
      </c>
      <c r="G40" s="84">
        <f t="shared" si="2"/>
        <v>-3.875968992248513E-4</v>
      </c>
    </row>
    <row r="41" spans="1:7" ht="18.75" x14ac:dyDescent="0.25">
      <c r="A41" s="159" t="s">
        <v>201</v>
      </c>
      <c r="B41" s="17">
        <v>300</v>
      </c>
      <c r="C41" s="139">
        <v>260</v>
      </c>
      <c r="D41" s="162">
        <v>387</v>
      </c>
      <c r="E41" s="127">
        <f t="shared" si="1"/>
        <v>127</v>
      </c>
      <c r="F41" s="126">
        <f t="shared" si="0"/>
        <v>1.4884615384615385</v>
      </c>
      <c r="G41" s="84">
        <f t="shared" si="2"/>
        <v>0.4884615384615385</v>
      </c>
    </row>
    <row r="42" spans="1:7" ht="18.75" x14ac:dyDescent="0.25">
      <c r="A42" s="159" t="s">
        <v>202</v>
      </c>
      <c r="B42" s="17">
        <v>320</v>
      </c>
      <c r="C42" s="140"/>
      <c r="D42" s="140">
        <f>D43+D45+D44</f>
        <v>0</v>
      </c>
      <c r="E42" s="127">
        <f t="shared" si="1"/>
        <v>0</v>
      </c>
      <c r="F42" s="126">
        <f t="shared" si="0"/>
        <v>0</v>
      </c>
      <c r="G42" s="84">
        <f t="shared" si="2"/>
        <v>0</v>
      </c>
    </row>
    <row r="43" spans="1:7" ht="16.5" x14ac:dyDescent="0.25">
      <c r="A43" s="21"/>
      <c r="B43" s="17"/>
      <c r="C43" s="139"/>
      <c r="D43" s="139">
        <f>'2021 факт як сума кварталів'!D52</f>
        <v>0</v>
      </c>
      <c r="E43" s="127">
        <f t="shared" si="1"/>
        <v>0</v>
      </c>
      <c r="F43" s="126">
        <f t="shared" si="0"/>
        <v>0</v>
      </c>
      <c r="G43" s="84">
        <f t="shared" si="2"/>
        <v>0</v>
      </c>
    </row>
    <row r="44" spans="1:7" ht="16.5" x14ac:dyDescent="0.25">
      <c r="A44" s="21"/>
      <c r="B44" s="17"/>
      <c r="C44" s="139"/>
      <c r="D44" s="139">
        <f>'2021 факт як сума кварталів'!D53</f>
        <v>0</v>
      </c>
      <c r="E44" s="127">
        <f t="shared" si="1"/>
        <v>0</v>
      </c>
      <c r="F44" s="126">
        <f t="shared" si="0"/>
        <v>0</v>
      </c>
      <c r="G44" s="84">
        <f t="shared" si="2"/>
        <v>0</v>
      </c>
    </row>
    <row r="45" spans="1:7" ht="16.5" x14ac:dyDescent="0.25">
      <c r="A45" s="21"/>
      <c r="B45" s="17"/>
      <c r="C45" s="139"/>
      <c r="D45" s="139">
        <f>'2021 факт як сума кварталів'!D54</f>
        <v>0</v>
      </c>
      <c r="E45" s="127">
        <f t="shared" si="1"/>
        <v>0</v>
      </c>
      <c r="F45" s="126">
        <f t="shared" si="0"/>
        <v>0</v>
      </c>
      <c r="G45" s="84">
        <f t="shared" si="2"/>
        <v>0</v>
      </c>
    </row>
    <row r="46" spans="1:7" s="15" customFormat="1" ht="16.5" x14ac:dyDescent="0.25">
      <c r="A46" s="28" t="s">
        <v>64</v>
      </c>
      <c r="B46" s="26"/>
      <c r="C46" s="140">
        <f>C47+C48+C49+C50</f>
        <v>119149.95</v>
      </c>
      <c r="D46" s="140">
        <f>D47+D48+D49+D50</f>
        <v>108486</v>
      </c>
      <c r="E46" s="127">
        <f t="shared" si="1"/>
        <v>-10663.949999999997</v>
      </c>
      <c r="F46" s="126">
        <f t="shared" si="0"/>
        <v>0.9104997526226406</v>
      </c>
      <c r="G46" s="84">
        <f t="shared" si="2"/>
        <v>-8.9500247377359399E-2</v>
      </c>
    </row>
    <row r="47" spans="1:7" ht="16.5" x14ac:dyDescent="0.25">
      <c r="A47" s="19" t="s">
        <v>56</v>
      </c>
      <c r="B47" s="17">
        <v>400</v>
      </c>
      <c r="C47" s="164">
        <f>C27+C28+C29+C32</f>
        <v>23587.5</v>
      </c>
      <c r="D47" s="164">
        <f>D27+D28+D29+D32</f>
        <v>23143.800000000003</v>
      </c>
      <c r="E47" s="127">
        <f t="shared" si="1"/>
        <v>-443.69999999999709</v>
      </c>
      <c r="F47" s="126">
        <f t="shared" si="0"/>
        <v>0.98118918918918929</v>
      </c>
      <c r="G47" s="84">
        <f t="shared" si="2"/>
        <v>-1.8810810810810707E-2</v>
      </c>
    </row>
    <row r="48" spans="1:7" ht="18.75" x14ac:dyDescent="0.25">
      <c r="A48" s="19" t="s">
        <v>22</v>
      </c>
      <c r="B48" s="17">
        <v>410</v>
      </c>
      <c r="C48" s="139">
        <f>C25</f>
        <v>73432</v>
      </c>
      <c r="D48" s="162">
        <f>D25</f>
        <v>64046.2</v>
      </c>
      <c r="E48" s="127">
        <f t="shared" si="1"/>
        <v>-9385.8000000000029</v>
      </c>
      <c r="F48" s="126">
        <f t="shared" si="0"/>
        <v>0.87218378908377814</v>
      </c>
      <c r="G48" s="84">
        <f t="shared" si="2"/>
        <v>-0.12781621091622186</v>
      </c>
    </row>
    <row r="49" spans="1:10" ht="16.5" x14ac:dyDescent="0.25">
      <c r="A49" s="19" t="s">
        <v>23</v>
      </c>
      <c r="B49" s="17">
        <v>420</v>
      </c>
      <c r="C49" s="139">
        <f>C26</f>
        <v>14880.45</v>
      </c>
      <c r="D49" s="139">
        <f>D26</f>
        <v>13721.4</v>
      </c>
      <c r="E49" s="127">
        <f t="shared" si="1"/>
        <v>-1159.0500000000011</v>
      </c>
      <c r="F49" s="126">
        <f t="shared" si="0"/>
        <v>0.92210921040694327</v>
      </c>
      <c r="G49" s="84">
        <f t="shared" si="2"/>
        <v>-7.7890789593056731E-2</v>
      </c>
      <c r="I49" s="35"/>
    </row>
    <row r="50" spans="1:10" ht="16.5" x14ac:dyDescent="0.25">
      <c r="A50" s="19" t="s">
        <v>57</v>
      </c>
      <c r="B50" s="17">
        <v>440</v>
      </c>
      <c r="C50" s="164">
        <f>C30+C40+C41</f>
        <v>7250</v>
      </c>
      <c r="D50" s="164">
        <f>D30+D40+D41</f>
        <v>7574.6</v>
      </c>
      <c r="E50" s="127">
        <f t="shared" si="1"/>
        <v>324.60000000000036</v>
      </c>
      <c r="F50" s="126">
        <f t="shared" si="0"/>
        <v>1.0447724137931036</v>
      </c>
      <c r="G50" s="84">
        <f t="shared" si="2"/>
        <v>4.4772413793103594E-2</v>
      </c>
    </row>
    <row r="51" spans="1:10" ht="16.5" x14ac:dyDescent="0.25">
      <c r="A51" s="19"/>
      <c r="B51" s="17">
        <v>450</v>
      </c>
      <c r="C51" s="142"/>
      <c r="D51" s="142"/>
      <c r="E51" s="127">
        <f t="shared" si="1"/>
        <v>0</v>
      </c>
      <c r="F51" s="126">
        <f t="shared" si="0"/>
        <v>0</v>
      </c>
      <c r="G51" s="84">
        <f t="shared" si="2"/>
        <v>0</v>
      </c>
      <c r="J51" s="20"/>
    </row>
    <row r="52" spans="1:10" s="38" customFormat="1" ht="16.5" x14ac:dyDescent="0.25">
      <c r="A52" s="36" t="s">
        <v>65</v>
      </c>
      <c r="B52" s="37"/>
      <c r="C52" s="139"/>
      <c r="D52" s="139"/>
      <c r="E52" s="127"/>
      <c r="F52" s="126"/>
      <c r="G52" s="84">
        <f t="shared" si="2"/>
        <v>0</v>
      </c>
    </row>
    <row r="53" spans="1:10" ht="16.5" x14ac:dyDescent="0.25">
      <c r="A53" s="5" t="s">
        <v>45</v>
      </c>
      <c r="B53" s="39">
        <v>500</v>
      </c>
      <c r="C53" s="127">
        <f t="shared" ref="C53" si="3">C54+C55+C56</f>
        <v>53604.800000000003</v>
      </c>
      <c r="D53" s="127">
        <f>D54+D55+D56</f>
        <v>51025.8</v>
      </c>
      <c r="E53" s="127">
        <f t="shared" si="1"/>
        <v>-2579</v>
      </c>
      <c r="F53" s="126">
        <f t="shared" si="0"/>
        <v>0.95188863683849212</v>
      </c>
      <c r="G53" s="84">
        <f t="shared" si="2"/>
        <v>-4.8111363161507881E-2</v>
      </c>
    </row>
    <row r="54" spans="1:10" ht="16.5" x14ac:dyDescent="0.25">
      <c r="A54" s="40" t="s">
        <v>0</v>
      </c>
      <c r="B54" s="17">
        <v>501</v>
      </c>
      <c r="C54" s="139">
        <v>46106</v>
      </c>
      <c r="D54" s="139">
        <v>46106</v>
      </c>
      <c r="E54" s="127">
        <f t="shared" si="1"/>
        <v>0</v>
      </c>
      <c r="F54" s="126">
        <f t="shared" si="0"/>
        <v>1</v>
      </c>
      <c r="G54" s="84">
        <f t="shared" si="2"/>
        <v>0</v>
      </c>
    </row>
    <row r="55" spans="1:10" ht="16.5" x14ac:dyDescent="0.25">
      <c r="A55" s="40" t="s">
        <v>46</v>
      </c>
      <c r="B55" s="17">
        <v>502</v>
      </c>
      <c r="C55" s="139">
        <f>'2021 (план)'!F80</f>
        <v>0</v>
      </c>
      <c r="D55" s="139">
        <f>'2021 факт як сума кварталів'!D80</f>
        <v>0</v>
      </c>
      <c r="E55" s="127">
        <f t="shared" si="1"/>
        <v>0</v>
      </c>
      <c r="F55" s="126">
        <f t="shared" si="0"/>
        <v>0</v>
      </c>
      <c r="G55" s="84">
        <f t="shared" si="2"/>
        <v>0</v>
      </c>
    </row>
    <row r="56" spans="1:10" ht="18.75" x14ac:dyDescent="0.25">
      <c r="A56" s="159" t="s">
        <v>203</v>
      </c>
      <c r="B56" s="17">
        <v>503</v>
      </c>
      <c r="C56" s="139">
        <v>7498.8</v>
      </c>
      <c r="D56" s="139">
        <v>4919.8</v>
      </c>
      <c r="E56" s="127">
        <f t="shared" si="1"/>
        <v>-2579</v>
      </c>
      <c r="F56" s="126">
        <f t="shared" si="0"/>
        <v>0.65607830586227134</v>
      </c>
      <c r="G56" s="84">
        <f t="shared" si="2"/>
        <v>-0.34392169413772866</v>
      </c>
    </row>
    <row r="57" spans="1:10" ht="16.5" x14ac:dyDescent="0.25">
      <c r="A57" s="11" t="s">
        <v>32</v>
      </c>
      <c r="B57" s="11" t="s">
        <v>33</v>
      </c>
      <c r="C57" s="11" t="s">
        <v>34</v>
      </c>
      <c r="D57" s="11" t="s">
        <v>35</v>
      </c>
      <c r="E57" s="11" t="s">
        <v>36</v>
      </c>
      <c r="F57" s="11" t="s">
        <v>37</v>
      </c>
      <c r="G57" s="84"/>
    </row>
    <row r="58" spans="1:10" ht="16.5" customHeight="1" x14ac:dyDescent="0.25">
      <c r="A58" s="5" t="s">
        <v>1</v>
      </c>
      <c r="B58" s="39">
        <v>510</v>
      </c>
      <c r="C58" s="127">
        <f>C59+C60+C61+C62+C63+C64</f>
        <v>53604.800000000003</v>
      </c>
      <c r="D58" s="127">
        <f>D59+D60+D61+D62+D63+D64</f>
        <v>51013.899999999994</v>
      </c>
      <c r="E58" s="127">
        <f t="shared" si="1"/>
        <v>-2590.9000000000087</v>
      </c>
      <c r="F58" s="126">
        <f t="shared" si="0"/>
        <v>0.95166664179327209</v>
      </c>
      <c r="G58" s="84">
        <f t="shared" si="2"/>
        <v>-4.8333358206727906E-2</v>
      </c>
    </row>
    <row r="59" spans="1:10" ht="16.5" x14ac:dyDescent="0.25">
      <c r="A59" s="40" t="s">
        <v>2</v>
      </c>
      <c r="B59" s="17">
        <v>511</v>
      </c>
      <c r="C59" s="139">
        <f>'2021 (план)'!F84</f>
        <v>0</v>
      </c>
      <c r="D59" s="139">
        <f>'2021 факт як сума кварталів'!D84</f>
        <v>0</v>
      </c>
      <c r="E59" s="127">
        <f t="shared" si="1"/>
        <v>0</v>
      </c>
      <c r="F59" s="126">
        <f t="shared" si="0"/>
        <v>0</v>
      </c>
      <c r="G59" s="84">
        <f t="shared" si="2"/>
        <v>0</v>
      </c>
    </row>
    <row r="60" spans="1:10" ht="16.5" x14ac:dyDescent="0.25">
      <c r="A60" s="40" t="s">
        <v>3</v>
      </c>
      <c r="B60" s="17">
        <v>512</v>
      </c>
      <c r="C60" s="139">
        <v>44518.3</v>
      </c>
      <c r="D60" s="139">
        <v>42567.1</v>
      </c>
      <c r="E60" s="127">
        <f t="shared" si="1"/>
        <v>-1951.2000000000044</v>
      </c>
      <c r="F60" s="126">
        <f>IFERROR(D60/C60,)</f>
        <v>0.95617083311806594</v>
      </c>
      <c r="G60" s="84">
        <f t="shared" si="2"/>
        <v>-4.3829166881934056E-2</v>
      </c>
    </row>
    <row r="61" spans="1:10" ht="16.5" x14ac:dyDescent="0.25">
      <c r="A61" s="40" t="s">
        <v>4</v>
      </c>
      <c r="B61" s="17">
        <v>513</v>
      </c>
      <c r="C61" s="139">
        <f>'2021 (план)'!F86</f>
        <v>0</v>
      </c>
      <c r="D61" s="139">
        <f>'2021 факт як сума кварталів'!D86</f>
        <v>0</v>
      </c>
      <c r="E61" s="127">
        <f t="shared" si="1"/>
        <v>0</v>
      </c>
      <c r="F61" s="126">
        <f>IFERROR(D61/C61,)</f>
        <v>0</v>
      </c>
      <c r="G61" s="84">
        <f t="shared" si="2"/>
        <v>0</v>
      </c>
    </row>
    <row r="62" spans="1:10" ht="16.5" x14ac:dyDescent="0.25">
      <c r="A62" s="40" t="s">
        <v>5</v>
      </c>
      <c r="B62" s="17">
        <v>514</v>
      </c>
      <c r="C62" s="139">
        <f>'2021 (план)'!F87</f>
        <v>0</v>
      </c>
      <c r="D62" s="139">
        <f>'2021 факт як сума кварталів'!D87</f>
        <v>0</v>
      </c>
      <c r="E62" s="127">
        <f t="shared" si="1"/>
        <v>0</v>
      </c>
      <c r="F62" s="126">
        <f t="shared" ref="F62:F66" si="4">IFERROR(D62/C62,)</f>
        <v>0</v>
      </c>
      <c r="G62" s="84">
        <f t="shared" si="2"/>
        <v>0</v>
      </c>
    </row>
    <row r="63" spans="1:10" ht="16.5" x14ac:dyDescent="0.25">
      <c r="A63" s="40" t="s">
        <v>71</v>
      </c>
      <c r="B63" s="17">
        <v>515</v>
      </c>
      <c r="C63" s="139">
        <v>0</v>
      </c>
      <c r="D63" s="139">
        <f>'2021 факт як сума кварталів'!D88</f>
        <v>0</v>
      </c>
      <c r="E63" s="127">
        <f t="shared" si="1"/>
        <v>0</v>
      </c>
      <c r="F63" s="126">
        <f t="shared" si="4"/>
        <v>0</v>
      </c>
      <c r="G63" s="84">
        <f t="shared" si="2"/>
        <v>0</v>
      </c>
    </row>
    <row r="64" spans="1:10" ht="16.5" x14ac:dyDescent="0.25">
      <c r="A64" s="40" t="s">
        <v>6</v>
      </c>
      <c r="B64" s="17">
        <v>516</v>
      </c>
      <c r="C64" s="139">
        <v>9086.5</v>
      </c>
      <c r="D64" s="139">
        <v>8446.7999999999993</v>
      </c>
      <c r="E64" s="127">
        <f t="shared" si="1"/>
        <v>-639.70000000000073</v>
      </c>
      <c r="F64" s="126">
        <f t="shared" si="4"/>
        <v>0.92959885544489074</v>
      </c>
      <c r="G64" s="84">
        <f t="shared" si="2"/>
        <v>-7.0401144555109263E-2</v>
      </c>
    </row>
    <row r="65" spans="1:12" s="15" customFormat="1" ht="16.5" x14ac:dyDescent="0.25">
      <c r="A65" s="41" t="s">
        <v>68</v>
      </c>
      <c r="B65" s="13"/>
      <c r="C65" s="65"/>
      <c r="D65" s="65"/>
      <c r="E65" s="64"/>
      <c r="F65" s="66"/>
      <c r="G65" s="84">
        <f t="shared" si="2"/>
        <v>0</v>
      </c>
    </row>
    <row r="66" spans="1:12" ht="16.5" x14ac:dyDescent="0.25">
      <c r="A66" s="5" t="s">
        <v>160</v>
      </c>
      <c r="B66" s="39">
        <v>600</v>
      </c>
      <c r="C66" s="140">
        <f t="shared" ref="C66:D66" si="5">C67+C68+C69+C70</f>
        <v>0</v>
      </c>
      <c r="D66" s="140">
        <f t="shared" si="5"/>
        <v>0</v>
      </c>
      <c r="E66" s="127">
        <f t="shared" ref="E66:E87" si="6">D66-C66</f>
        <v>0</v>
      </c>
      <c r="F66" s="126">
        <f t="shared" si="4"/>
        <v>0</v>
      </c>
      <c r="G66" s="84">
        <f t="shared" ref="G66:G87" si="7">IFERROR(D66/C66-100%,)</f>
        <v>0</v>
      </c>
    </row>
    <row r="67" spans="1:12" ht="16.5" x14ac:dyDescent="0.25">
      <c r="A67" s="40" t="s">
        <v>161</v>
      </c>
      <c r="B67" s="17">
        <v>601</v>
      </c>
      <c r="C67" s="139">
        <f>'2021 (план)'!F92</f>
        <v>0</v>
      </c>
      <c r="D67" s="139">
        <f>'2021 факт як сума кварталів'!D92</f>
        <v>0</v>
      </c>
      <c r="E67" s="127">
        <f t="shared" si="6"/>
        <v>0</v>
      </c>
      <c r="F67" s="126">
        <f>IFERROR(D67/C67,)</f>
        <v>0</v>
      </c>
      <c r="G67" s="84">
        <f t="shared" si="7"/>
        <v>0</v>
      </c>
    </row>
    <row r="68" spans="1:12" ht="16.5" x14ac:dyDescent="0.25">
      <c r="A68" s="40" t="s">
        <v>162</v>
      </c>
      <c r="B68" s="17">
        <v>602</v>
      </c>
      <c r="C68" s="139">
        <f>'2021 (план)'!F93</f>
        <v>0</v>
      </c>
      <c r="D68" s="139">
        <f>'2021 факт як сума кварталів'!D93</f>
        <v>0</v>
      </c>
      <c r="E68" s="127">
        <f t="shared" si="6"/>
        <v>0</v>
      </c>
      <c r="F68" s="126">
        <f>IFERROR(D68/C68,)</f>
        <v>0</v>
      </c>
      <c r="G68" s="84">
        <f t="shared" si="7"/>
        <v>0</v>
      </c>
    </row>
    <row r="69" spans="1:12" ht="16.5" x14ac:dyDescent="0.25">
      <c r="A69" s="40" t="s">
        <v>7</v>
      </c>
      <c r="B69" s="17">
        <v>603</v>
      </c>
      <c r="C69" s="139">
        <f>'2021 (план)'!F94</f>
        <v>0</v>
      </c>
      <c r="D69" s="139">
        <f>'2021 факт як сума кварталів'!D94</f>
        <v>0</v>
      </c>
      <c r="E69" s="127">
        <f t="shared" si="6"/>
        <v>0</v>
      </c>
      <c r="F69" s="126">
        <f t="shared" ref="F69:F72" si="8">IFERROR(D69/C69,)</f>
        <v>0</v>
      </c>
      <c r="G69" s="84">
        <f t="shared" si="7"/>
        <v>0</v>
      </c>
    </row>
    <row r="70" spans="1:12" ht="16.5" x14ac:dyDescent="0.25">
      <c r="A70" s="40" t="s">
        <v>66</v>
      </c>
      <c r="B70" s="17">
        <v>610</v>
      </c>
      <c r="C70" s="139">
        <f>'2021 (план)'!F95</f>
        <v>0</v>
      </c>
      <c r="D70" s="139">
        <f>'2021 факт як сума кварталів'!D95</f>
        <v>0</v>
      </c>
      <c r="E70" s="127">
        <f t="shared" si="6"/>
        <v>0</v>
      </c>
      <c r="F70" s="126">
        <f t="shared" si="8"/>
        <v>0</v>
      </c>
      <c r="G70" s="84">
        <f t="shared" si="7"/>
        <v>0</v>
      </c>
    </row>
    <row r="71" spans="1:12" ht="16.5" x14ac:dyDescent="0.25">
      <c r="A71" s="5" t="s">
        <v>8</v>
      </c>
      <c r="B71" s="39">
        <v>620</v>
      </c>
      <c r="C71" s="140">
        <f t="shared" ref="C71:D71" si="9">C72+C73+C74+C75</f>
        <v>0</v>
      </c>
      <c r="D71" s="140">
        <f t="shared" si="9"/>
        <v>0</v>
      </c>
      <c r="E71" s="127">
        <f t="shared" si="6"/>
        <v>0</v>
      </c>
      <c r="F71" s="126">
        <f t="shared" si="8"/>
        <v>0</v>
      </c>
      <c r="G71" s="84">
        <f t="shared" si="7"/>
        <v>0</v>
      </c>
    </row>
    <row r="72" spans="1:12" ht="16.5" x14ac:dyDescent="0.25">
      <c r="A72" s="40" t="s">
        <v>163</v>
      </c>
      <c r="B72" s="17">
        <v>621</v>
      </c>
      <c r="C72" s="139">
        <f>'2021 (план)'!F97</f>
        <v>0</v>
      </c>
      <c r="D72" s="139">
        <f>'2021 факт як сума кварталів'!D97</f>
        <v>0</v>
      </c>
      <c r="E72" s="127">
        <f t="shared" si="6"/>
        <v>0</v>
      </c>
      <c r="F72" s="126">
        <f t="shared" si="8"/>
        <v>0</v>
      </c>
      <c r="G72" s="84">
        <f t="shared" si="7"/>
        <v>0</v>
      </c>
    </row>
    <row r="73" spans="1:12" ht="16.5" x14ac:dyDescent="0.25">
      <c r="A73" s="40" t="s">
        <v>164</v>
      </c>
      <c r="B73" s="17">
        <v>622</v>
      </c>
      <c r="C73" s="139">
        <f>'2021 (план)'!F98</f>
        <v>0</v>
      </c>
      <c r="D73" s="139">
        <f>'2021 факт як сума кварталів'!D98</f>
        <v>0</v>
      </c>
      <c r="E73" s="127">
        <f t="shared" si="6"/>
        <v>0</v>
      </c>
      <c r="F73" s="126">
        <f>IFERROR(D73/C73,)</f>
        <v>0</v>
      </c>
      <c r="G73" s="84">
        <f t="shared" si="7"/>
        <v>0</v>
      </c>
    </row>
    <row r="74" spans="1:12" ht="16.5" x14ac:dyDescent="0.25">
      <c r="A74" s="40" t="s">
        <v>7</v>
      </c>
      <c r="B74" s="17">
        <v>623</v>
      </c>
      <c r="C74" s="139">
        <f>'2021 (план)'!F99</f>
        <v>0</v>
      </c>
      <c r="D74" s="139">
        <f>'2021 факт як сума кварталів'!D99</f>
        <v>0</v>
      </c>
      <c r="E74" s="127">
        <f t="shared" si="6"/>
        <v>0</v>
      </c>
      <c r="F74" s="126">
        <f>IFERROR(D74/C74,)</f>
        <v>0</v>
      </c>
      <c r="G74" s="84">
        <f t="shared" si="7"/>
        <v>0</v>
      </c>
    </row>
    <row r="75" spans="1:12" ht="16.5" x14ac:dyDescent="0.25">
      <c r="A75" s="40" t="s">
        <v>67</v>
      </c>
      <c r="B75" s="17">
        <v>624</v>
      </c>
      <c r="C75" s="139">
        <f>'2021 (план)'!F100</f>
        <v>0</v>
      </c>
      <c r="D75" s="139">
        <f>'2021 факт як сума кварталів'!D100</f>
        <v>0</v>
      </c>
      <c r="E75" s="127">
        <f t="shared" si="6"/>
        <v>0</v>
      </c>
      <c r="F75" s="126">
        <f t="shared" ref="F75:F76" si="10">IFERROR(D75/C75,)</f>
        <v>0</v>
      </c>
      <c r="G75" s="84">
        <f t="shared" si="7"/>
        <v>0</v>
      </c>
    </row>
    <row r="76" spans="1:12" s="15" customFormat="1" ht="16.5" x14ac:dyDescent="0.25">
      <c r="A76" s="41" t="s">
        <v>10</v>
      </c>
      <c r="B76" s="13">
        <v>700</v>
      </c>
      <c r="C76" s="140">
        <f>C16+C17+C18+C19+C20+C53</f>
        <v>168140.6</v>
      </c>
      <c r="D76" s="140">
        <f>D16+D17+D18+D19+D20+D53+D66</f>
        <v>161528.59999999998</v>
      </c>
      <c r="E76" s="127">
        <f t="shared" si="6"/>
        <v>-6612.0000000000291</v>
      </c>
      <c r="F76" s="126">
        <f t="shared" si="10"/>
        <v>0.96067576778006014</v>
      </c>
      <c r="G76" s="84">
        <f t="shared" si="7"/>
        <v>-3.9324232219939859E-2</v>
      </c>
    </row>
    <row r="77" spans="1:12" s="15" customFormat="1" ht="16.5" x14ac:dyDescent="0.25">
      <c r="A77" s="41" t="s">
        <v>11</v>
      </c>
      <c r="B77" s="13">
        <v>800</v>
      </c>
      <c r="C77" s="140">
        <f>C24+C58</f>
        <v>172754.75</v>
      </c>
      <c r="D77" s="140">
        <f>D24+D58</f>
        <v>159499.89999999997</v>
      </c>
      <c r="E77" s="127">
        <f t="shared" si="6"/>
        <v>-13254.850000000035</v>
      </c>
      <c r="F77" s="126">
        <f>IFERROR(D77/C77,)</f>
        <v>0.92327360029174288</v>
      </c>
      <c r="G77" s="84">
        <f t="shared" si="7"/>
        <v>-7.672639970825712E-2</v>
      </c>
      <c r="I77" s="42"/>
      <c r="J77" s="42"/>
      <c r="K77" s="42"/>
      <c r="L77" s="42"/>
    </row>
    <row r="78" spans="1:12" s="15" customFormat="1" ht="16.5" x14ac:dyDescent="0.25">
      <c r="A78" s="41" t="s">
        <v>12</v>
      </c>
      <c r="B78" s="13">
        <v>850</v>
      </c>
      <c r="C78" s="140">
        <f t="shared" ref="C78:D78" si="11">C76-C77</f>
        <v>-4614.1499999999942</v>
      </c>
      <c r="D78" s="140">
        <f t="shared" si="11"/>
        <v>2028.7000000000116</v>
      </c>
      <c r="E78" s="127">
        <f t="shared" si="6"/>
        <v>6642.8500000000058</v>
      </c>
      <c r="F78" s="126">
        <f>IFERROR(D78/C78,)</f>
        <v>-0.43966927819858787</v>
      </c>
      <c r="G78" s="84">
        <f t="shared" si="7"/>
        <v>-1.4396692781985878</v>
      </c>
    </row>
    <row r="79" spans="1:12" s="8" customFormat="1" ht="16.5" x14ac:dyDescent="0.25">
      <c r="A79" s="36" t="s">
        <v>69</v>
      </c>
      <c r="B79" s="37"/>
      <c r="C79" s="65"/>
      <c r="D79" s="65"/>
      <c r="E79" s="64"/>
      <c r="F79" s="66"/>
      <c r="G79" s="84">
        <f t="shared" si="7"/>
        <v>0</v>
      </c>
    </row>
    <row r="80" spans="1:12" s="38" customFormat="1" ht="16.5" x14ac:dyDescent="0.25">
      <c r="A80" s="36" t="s">
        <v>123</v>
      </c>
      <c r="B80" s="37"/>
      <c r="C80" s="140">
        <f>'2021 (план)'!G105</f>
        <v>22637.3</v>
      </c>
      <c r="D80" s="140">
        <v>18953.3</v>
      </c>
      <c r="E80" s="127">
        <f t="shared" si="6"/>
        <v>-3684</v>
      </c>
      <c r="F80" s="126">
        <f t="shared" ref="F80:F81" si="12">IFERROR(D80/C80,)</f>
        <v>0.83725974387404856</v>
      </c>
      <c r="G80" s="84">
        <f t="shared" si="7"/>
        <v>-0.16274025612595144</v>
      </c>
    </row>
    <row r="81" spans="1:7" s="38" customFormat="1" ht="16.5" x14ac:dyDescent="0.25">
      <c r="A81" s="36" t="s">
        <v>124</v>
      </c>
      <c r="B81" s="37"/>
      <c r="C81" s="140">
        <f>C80+C78</f>
        <v>18023.150000000005</v>
      </c>
      <c r="D81" s="140">
        <f>D80+D78</f>
        <v>20982.000000000011</v>
      </c>
      <c r="E81" s="127">
        <f t="shared" si="6"/>
        <v>2958.8500000000058</v>
      </c>
      <c r="F81" s="126">
        <f t="shared" si="12"/>
        <v>1.1641694154462459</v>
      </c>
      <c r="G81" s="84">
        <f t="shared" si="7"/>
        <v>0.16416941544624586</v>
      </c>
    </row>
    <row r="82" spans="1:7" ht="16.5" x14ac:dyDescent="0.25">
      <c r="A82" s="5" t="s">
        <v>13</v>
      </c>
      <c r="B82" s="39">
        <v>900</v>
      </c>
      <c r="C82" s="139">
        <v>718.5</v>
      </c>
      <c r="D82" s="139">
        <v>731.75</v>
      </c>
      <c r="E82" s="127">
        <f t="shared" si="6"/>
        <v>13.25</v>
      </c>
      <c r="F82" s="126">
        <f>IFERROR(D82/C82,)</f>
        <v>1.0184411969380653</v>
      </c>
      <c r="G82" s="84">
        <f t="shared" si="7"/>
        <v>1.8441196938065341E-2</v>
      </c>
    </row>
    <row r="83" spans="1:7" ht="16.5" x14ac:dyDescent="0.25">
      <c r="A83" s="5" t="s">
        <v>14</v>
      </c>
      <c r="B83" s="39">
        <v>910</v>
      </c>
      <c r="C83" s="139">
        <v>233500</v>
      </c>
      <c r="D83" s="139">
        <v>233699.8</v>
      </c>
      <c r="E83" s="127">
        <f t="shared" si="6"/>
        <v>199.79999999998836</v>
      </c>
      <c r="F83" s="126">
        <f>IFERROR(D83/C83,)</f>
        <v>1.0008556745182013</v>
      </c>
      <c r="G83" s="84">
        <f t="shared" si="7"/>
        <v>8.5567451820134366E-4</v>
      </c>
    </row>
    <row r="84" spans="1:7" ht="16.5" x14ac:dyDescent="0.25">
      <c r="A84" s="5" t="s">
        <v>15</v>
      </c>
      <c r="B84" s="39">
        <v>920</v>
      </c>
      <c r="C84" s="139">
        <f>'2021 (план)'!E109</f>
        <v>0</v>
      </c>
      <c r="D84" s="139">
        <f>'2021 факт як сума кварталів'!D109</f>
        <v>0</v>
      </c>
      <c r="E84" s="127">
        <f t="shared" si="6"/>
        <v>0</v>
      </c>
      <c r="F84" s="126">
        <f>IFERROR(D84/C84,)</f>
        <v>0</v>
      </c>
      <c r="G84" s="84">
        <f t="shared" si="7"/>
        <v>0</v>
      </c>
    </row>
    <row r="85" spans="1:7" ht="16.5" x14ac:dyDescent="0.25">
      <c r="A85" s="5" t="s">
        <v>17</v>
      </c>
      <c r="B85" s="39">
        <v>930</v>
      </c>
      <c r="C85" s="139">
        <v>2662</v>
      </c>
      <c r="D85" s="139">
        <v>5713</v>
      </c>
      <c r="E85" s="127">
        <f t="shared" si="6"/>
        <v>3051</v>
      </c>
      <c r="F85" s="126">
        <f t="shared" ref="F85:F87" si="13">IFERROR(D85/C85,)</f>
        <v>2.1461307287753568</v>
      </c>
      <c r="G85" s="84">
        <f t="shared" si="7"/>
        <v>1.1461307287753568</v>
      </c>
    </row>
    <row r="86" spans="1:7" ht="16.5" x14ac:dyDescent="0.25">
      <c r="A86" s="5" t="s">
        <v>211</v>
      </c>
      <c r="B86" s="39">
        <v>940</v>
      </c>
      <c r="C86" s="139">
        <v>0</v>
      </c>
      <c r="D86" s="139">
        <v>0</v>
      </c>
      <c r="E86" s="127">
        <v>0</v>
      </c>
      <c r="F86" s="126">
        <v>0</v>
      </c>
      <c r="G86" s="84"/>
    </row>
    <row r="87" spans="1:7" ht="16.5" customHeight="1" x14ac:dyDescent="0.25">
      <c r="A87" s="5" t="s">
        <v>16</v>
      </c>
      <c r="B87" s="39">
        <v>950</v>
      </c>
      <c r="C87" s="139">
        <f>'2021 (план)'!E111</f>
        <v>0</v>
      </c>
      <c r="D87" s="139">
        <f>'2021 факт як сума кварталів'!D111</f>
        <v>0</v>
      </c>
      <c r="E87" s="127">
        <f t="shared" si="6"/>
        <v>0</v>
      </c>
      <c r="F87" s="126">
        <f t="shared" si="13"/>
        <v>0</v>
      </c>
      <c r="G87" s="84">
        <f t="shared" si="7"/>
        <v>0</v>
      </c>
    </row>
    <row r="90" spans="1:7" s="8" customFormat="1" x14ac:dyDescent="0.2">
      <c r="A90" s="7"/>
    </row>
    <row r="91" spans="1:7" s="29" customFormat="1" ht="16.5" x14ac:dyDescent="0.25">
      <c r="A91" s="45" t="s">
        <v>204</v>
      </c>
      <c r="C91" s="177"/>
      <c r="D91" s="177"/>
      <c r="E91" s="178" t="s">
        <v>205</v>
      </c>
      <c r="F91" s="178"/>
      <c r="G91" s="46"/>
    </row>
    <row r="92" spans="1:7" s="29" customFormat="1" ht="16.5" x14ac:dyDescent="0.25">
      <c r="A92" s="45"/>
      <c r="C92" s="47"/>
      <c r="D92" s="47"/>
      <c r="G92" s="46"/>
    </row>
    <row r="93" spans="1:7" s="29" customFormat="1" ht="16.5" x14ac:dyDescent="0.25">
      <c r="A93" s="45"/>
      <c r="G93" s="46"/>
    </row>
    <row r="94" spans="1:7" s="29" customFormat="1" ht="16.5" x14ac:dyDescent="0.25">
      <c r="A94" s="45" t="s">
        <v>73</v>
      </c>
      <c r="C94" s="177"/>
      <c r="D94" s="177"/>
      <c r="E94" s="158" t="s">
        <v>206</v>
      </c>
      <c r="F94" s="15"/>
    </row>
    <row r="95" spans="1:7" s="8" customFormat="1" ht="16.5" x14ac:dyDescent="0.2">
      <c r="A95" s="48"/>
      <c r="E95" s="100"/>
      <c r="F95" s="100"/>
    </row>
    <row r="96" spans="1:7" s="8" customFormat="1" ht="16.5" x14ac:dyDescent="0.2">
      <c r="A96" s="48"/>
    </row>
    <row r="97" spans="1:7" ht="16.5" x14ac:dyDescent="0.2">
      <c r="A97" s="49"/>
      <c r="B97" s="50"/>
      <c r="C97" s="179"/>
      <c r="D97" s="179"/>
      <c r="E97" s="179"/>
      <c r="F97" s="51"/>
    </row>
    <row r="98" spans="1:7" ht="16.5" x14ac:dyDescent="0.2">
      <c r="A98" s="49"/>
      <c r="B98" s="50"/>
      <c r="C98" s="51"/>
      <c r="D98" s="52"/>
      <c r="E98" s="51"/>
      <c r="F98" s="51"/>
    </row>
    <row r="99" spans="1:7" x14ac:dyDescent="0.2">
      <c r="B99" s="50"/>
      <c r="F99" s="51"/>
    </row>
    <row r="100" spans="1:7" ht="16.5" x14ac:dyDescent="0.2">
      <c r="A100" s="49"/>
      <c r="B100" s="50"/>
      <c r="C100" s="50"/>
      <c r="D100" s="53"/>
      <c r="E100" s="50"/>
      <c r="F100" s="50"/>
      <c r="G100" s="50"/>
    </row>
  </sheetData>
  <mergeCells count="22">
    <mergeCell ref="C91:D91"/>
    <mergeCell ref="E91:F91"/>
    <mergeCell ref="C94:D94"/>
    <mergeCell ref="C97:E97"/>
    <mergeCell ref="A13:A14"/>
    <mergeCell ref="B13:B14"/>
    <mergeCell ref="C13:C14"/>
    <mergeCell ref="D13:D14"/>
    <mergeCell ref="E13:F13"/>
    <mergeCell ref="G13:G14"/>
    <mergeCell ref="B7:F7"/>
    <mergeCell ref="B8:F8"/>
    <mergeCell ref="B9:F9"/>
    <mergeCell ref="B10:F10"/>
    <mergeCell ref="A11:F11"/>
    <mergeCell ref="A12:F12"/>
    <mergeCell ref="B6:F6"/>
    <mergeCell ref="B1:F1"/>
    <mergeCell ref="B2:F2"/>
    <mergeCell ref="B3:F3"/>
    <mergeCell ref="B4:F4"/>
    <mergeCell ref="B5:F5"/>
  </mergeCells>
  <printOptions horizontalCentered="1" verticalCentered="1"/>
  <pageMargins left="0.23622047244094491" right="0.19685039370078741" top="0.78740157480314965" bottom="0.19685039370078741" header="0" footer="0"/>
  <pageSetup paperSize="9" scale="74" fitToHeight="0" orientation="landscape" r:id="rId1"/>
  <rowBreaks count="2" manualBreakCount="2">
    <brk id="30" max="5" man="1"/>
    <brk id="56" max="5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4"/>
  <sheetViews>
    <sheetView view="pageBreakPreview" topLeftCell="A94" zoomScale="75" zoomScaleNormal="110" zoomScaleSheetLayoutView="75" workbookViewId="0">
      <selection activeCell="E115" sqref="E115:F118"/>
    </sheetView>
  </sheetViews>
  <sheetFormatPr defaultColWidth="9.140625" defaultRowHeight="15" x14ac:dyDescent="0.2"/>
  <cols>
    <col min="1" max="1" width="108.85546875" style="44" customWidth="1"/>
    <col min="2" max="2" width="7.7109375" style="6" customWidth="1"/>
    <col min="3" max="3" width="17.5703125" style="6" customWidth="1"/>
    <col min="4" max="4" width="15.7109375" style="8" customWidth="1"/>
    <col min="5" max="5" width="17.140625" style="6" customWidth="1"/>
    <col min="6" max="6" width="16.42578125" style="6" customWidth="1"/>
    <col min="7" max="7" width="16" style="6" customWidth="1"/>
    <col min="8" max="8" width="13" style="20" customWidth="1"/>
    <col min="9" max="9" width="14.42578125" style="6" customWidth="1"/>
    <col min="10" max="10" width="12.140625" style="6" bestFit="1" customWidth="1"/>
    <col min="11" max="12" width="9.85546875" style="6" bestFit="1" customWidth="1"/>
    <col min="13" max="16384" width="9.140625" style="6"/>
  </cols>
  <sheetData>
    <row r="1" spans="1:10" x14ac:dyDescent="0.2">
      <c r="A1" s="105" t="s">
        <v>94</v>
      </c>
      <c r="B1" s="194" t="str">
        <f>'1 кв'!B1:F1</f>
        <v>КНП "Новояворівська лікарня ім.Ю.Липи"НМР</v>
      </c>
      <c r="C1" s="197"/>
      <c r="D1" s="197"/>
      <c r="E1" s="197"/>
      <c r="F1" s="198"/>
    </row>
    <row r="2" spans="1:10" x14ac:dyDescent="0.2">
      <c r="A2" s="105" t="s">
        <v>95</v>
      </c>
      <c r="B2" s="194" t="str">
        <f>'1 кв'!B2:F2</f>
        <v>Комунальне некомерційне підприємство</v>
      </c>
      <c r="C2" s="195"/>
      <c r="D2" s="195"/>
      <c r="E2" s="195"/>
      <c r="F2" s="196"/>
    </row>
    <row r="3" spans="1:10" x14ac:dyDescent="0.2">
      <c r="A3" s="105" t="s">
        <v>96</v>
      </c>
      <c r="B3" s="194" t="str">
        <f>'1 кв'!B3:F3</f>
        <v>Управління охорони здоров'я</v>
      </c>
      <c r="C3" s="195"/>
      <c r="D3" s="195"/>
      <c r="E3" s="195"/>
      <c r="F3" s="196"/>
    </row>
    <row r="4" spans="1:10" x14ac:dyDescent="0.2">
      <c r="A4" s="105" t="s">
        <v>97</v>
      </c>
      <c r="B4" s="194" t="str">
        <f>'1 кв'!B4:F4</f>
        <v>86.10. Діяльність лікарняних закладів</v>
      </c>
      <c r="C4" s="195"/>
      <c r="D4" s="195"/>
      <c r="E4" s="195"/>
      <c r="F4" s="196"/>
    </row>
    <row r="5" spans="1:10" x14ac:dyDescent="0.2">
      <c r="A5" s="105" t="s">
        <v>99</v>
      </c>
      <c r="B5" s="194" t="str">
        <f>'1 кв'!B5:F5</f>
        <v xml:space="preserve"> тис грн</v>
      </c>
      <c r="C5" s="195"/>
      <c r="D5" s="195"/>
      <c r="E5" s="195"/>
      <c r="F5" s="196"/>
    </row>
    <row r="6" spans="1:10" x14ac:dyDescent="0.2">
      <c r="A6" s="105" t="s">
        <v>108</v>
      </c>
      <c r="B6" s="194" t="str">
        <f>'1 кв'!B6:F6</f>
        <v>комунальна</v>
      </c>
      <c r="C6" s="195"/>
      <c r="D6" s="195"/>
      <c r="E6" s="195"/>
      <c r="F6" s="196"/>
    </row>
    <row r="7" spans="1:10" ht="15.75" x14ac:dyDescent="0.25">
      <c r="A7" s="105" t="s">
        <v>98</v>
      </c>
      <c r="B7" s="185">
        <f>'1 кв'!B7:F7</f>
        <v>705</v>
      </c>
      <c r="C7" s="186"/>
      <c r="D7" s="186"/>
      <c r="E7" s="186"/>
      <c r="F7" s="187"/>
    </row>
    <row r="8" spans="1:10" x14ac:dyDescent="0.2">
      <c r="A8" s="105" t="s">
        <v>101</v>
      </c>
      <c r="B8" s="194" t="str">
        <f>'1 кв'!B8:F8</f>
        <v xml:space="preserve">м. Новояворівськ, вул. шевченка,18 </v>
      </c>
      <c r="C8" s="195"/>
      <c r="D8" s="195"/>
      <c r="E8" s="195"/>
      <c r="F8" s="196"/>
    </row>
    <row r="9" spans="1:10" x14ac:dyDescent="0.2">
      <c r="A9" s="105" t="s">
        <v>102</v>
      </c>
      <c r="B9" s="194">
        <f>'1 кв'!B9:F9</f>
        <v>23640471</v>
      </c>
      <c r="C9" s="195"/>
      <c r="D9" s="195"/>
      <c r="E9" s="195"/>
      <c r="F9" s="196"/>
    </row>
    <row r="10" spans="1:10" x14ac:dyDescent="0.2">
      <c r="A10" s="105"/>
      <c r="B10" s="194" t="str">
        <f>'1 кв'!B10:F10</f>
        <v>Мороз Григорій Васильович</v>
      </c>
      <c r="C10" s="195"/>
      <c r="D10" s="195"/>
      <c r="E10" s="195"/>
      <c r="F10" s="196"/>
    </row>
    <row r="11" spans="1:10" s="8" customFormat="1" x14ac:dyDescent="0.2">
      <c r="A11" s="175" t="s">
        <v>157</v>
      </c>
      <c r="B11" s="175"/>
      <c r="C11" s="175"/>
      <c r="D11" s="175"/>
      <c r="E11" s="175"/>
      <c r="F11" s="175"/>
      <c r="H11" s="18"/>
    </row>
    <row r="12" spans="1:10" s="8" customFormat="1" x14ac:dyDescent="0.2">
      <c r="A12" s="176" t="str">
        <f>'1 кв'!A12:F12</f>
        <v xml:space="preserve">КНП "Новояворівська лікарня ім.Ю.Липи"НМР </v>
      </c>
      <c r="B12" s="176"/>
      <c r="C12" s="176"/>
      <c r="D12" s="176"/>
      <c r="E12" s="176"/>
      <c r="F12" s="176"/>
      <c r="G12" s="171" t="s">
        <v>126</v>
      </c>
      <c r="H12" s="18"/>
    </row>
    <row r="13" spans="1:10" s="9" customFormat="1" ht="17.25" customHeight="1" x14ac:dyDescent="0.2">
      <c r="A13" s="180" t="s">
        <v>30</v>
      </c>
      <c r="B13" s="180" t="s">
        <v>31</v>
      </c>
      <c r="C13" s="182" t="s">
        <v>158</v>
      </c>
      <c r="D13" s="182" t="s">
        <v>159</v>
      </c>
      <c r="E13" s="188" t="s">
        <v>137</v>
      </c>
      <c r="F13" s="189"/>
      <c r="G13" s="171"/>
      <c r="H13" s="72"/>
    </row>
    <row r="14" spans="1:10" s="10" customFormat="1" x14ac:dyDescent="0.25">
      <c r="A14" s="181"/>
      <c r="B14" s="181"/>
      <c r="C14" s="183"/>
      <c r="D14" s="183"/>
      <c r="E14" s="1" t="s">
        <v>104</v>
      </c>
      <c r="F14" s="1" t="s">
        <v>105</v>
      </c>
      <c r="G14" s="171"/>
      <c r="H14" s="73" t="s">
        <v>138</v>
      </c>
      <c r="I14" s="75" t="s">
        <v>139</v>
      </c>
    </row>
    <row r="15" spans="1:10" s="119" customFormat="1" ht="12" x14ac:dyDescent="0.2">
      <c r="A15" s="118" t="s">
        <v>32</v>
      </c>
      <c r="B15" s="118" t="s">
        <v>33</v>
      </c>
      <c r="C15" s="118">
        <v>3</v>
      </c>
      <c r="D15" s="118">
        <v>4</v>
      </c>
      <c r="E15" s="118" t="s">
        <v>36</v>
      </c>
      <c r="F15" s="118" t="s">
        <v>37</v>
      </c>
      <c r="H15" s="120"/>
    </row>
    <row r="16" spans="1:10" s="15" customFormat="1" ht="15" customHeight="1" x14ac:dyDescent="0.25">
      <c r="A16" s="101" t="s">
        <v>72</v>
      </c>
      <c r="B16" s="37">
        <v>100</v>
      </c>
      <c r="C16" s="134">
        <f>'1 кв'!C16+'2 кв'!C16+'3 кв'!C16+'4 кв'!C16</f>
        <v>160349</v>
      </c>
      <c r="D16" s="134">
        <f>'1 кв'!D16+'2 кв'!D16+'3 кв'!D16+'4 кв'!D16</f>
        <v>50687.4</v>
      </c>
      <c r="E16" s="128">
        <f>D16-C16</f>
        <v>-109661.6</v>
      </c>
      <c r="F16" s="129">
        <f>IFERROR(D16/C16,)</f>
        <v>0.31610674216864465</v>
      </c>
      <c r="G16" s="84">
        <f>IFERROR(D16/C16-100%,)</f>
        <v>-0.68389325783135535</v>
      </c>
      <c r="H16" s="42">
        <f>'2021 (план)'!E16</f>
        <v>145789.9</v>
      </c>
      <c r="I16" s="31">
        <f>'2021 факт як сума кварталів'!C16</f>
        <v>0</v>
      </c>
      <c r="J16" s="15" t="b">
        <f>I16=D16</f>
        <v>0</v>
      </c>
    </row>
    <row r="17" spans="1:10" s="38" customFormat="1" ht="16.5" x14ac:dyDescent="0.25">
      <c r="A17" s="102" t="s">
        <v>154</v>
      </c>
      <c r="B17" s="70">
        <v>110</v>
      </c>
      <c r="C17" s="134">
        <f>'1 кв'!C17+'2 кв'!C17+'3 кв'!C17+'4 кв'!C17</f>
        <v>102013.4</v>
      </c>
      <c r="D17" s="134">
        <f>'1 кв'!D17+'2 кв'!D17+'3 кв'!D17+'4 кв'!D17</f>
        <v>262.7</v>
      </c>
      <c r="E17" s="128">
        <f t="shared" ref="E17:E46" si="0">D17-C17</f>
        <v>-101750.7</v>
      </c>
      <c r="F17" s="129">
        <f t="shared" ref="F17:F86" si="1">IFERROR(D17/C17,)</f>
        <v>2.5751518918102918E-3</v>
      </c>
      <c r="G17" s="84">
        <f t="shared" ref="G17:G84" si="2">IFERROR(D17/C17-100%,)</f>
        <v>-0.99742484810818965</v>
      </c>
      <c r="H17" s="42">
        <f>'2021 (план)'!E17</f>
        <v>135657.79999999999</v>
      </c>
      <c r="I17" s="31">
        <f>'2021 факт як сума кварталів'!C17</f>
        <v>0</v>
      </c>
      <c r="J17" s="15" t="b">
        <f>I17=D17</f>
        <v>0</v>
      </c>
    </row>
    <row r="18" spans="1:10" ht="16.5" x14ac:dyDescent="0.25">
      <c r="A18" s="19" t="s">
        <v>74</v>
      </c>
      <c r="B18" s="17" t="s">
        <v>76</v>
      </c>
      <c r="C18" s="141">
        <f>'1 кв'!C18+'2 кв'!C18+'3 кв'!C18+'4 кв'!C18</f>
        <v>32239.1</v>
      </c>
      <c r="D18" s="141">
        <f>'1 кв'!D18+'2 кв'!D18+'3 кв'!D18+'4 кв'!D18</f>
        <v>5076</v>
      </c>
      <c r="E18" s="128">
        <f t="shared" si="0"/>
        <v>-27163.1</v>
      </c>
      <c r="F18" s="129">
        <f t="shared" si="1"/>
        <v>0.15744856401078194</v>
      </c>
      <c r="G18" s="84">
        <f t="shared" si="2"/>
        <v>-0.84255143598921811</v>
      </c>
      <c r="H18" s="74">
        <f>'2021 (план)'!E18</f>
        <v>35885.199999999997</v>
      </c>
      <c r="I18" s="31">
        <f>'2021 факт як сума кварталів'!C18</f>
        <v>0</v>
      </c>
      <c r="J18" s="15" t="b">
        <f t="shared" ref="J18:J85" si="3">I18=D18</f>
        <v>0</v>
      </c>
    </row>
    <row r="19" spans="1:10" ht="16.5" x14ac:dyDescent="0.25">
      <c r="A19" s="19" t="s">
        <v>75</v>
      </c>
      <c r="B19" s="17" t="s">
        <v>77</v>
      </c>
      <c r="C19" s="141">
        <f>'1 кв'!C19+'2 кв'!C19+'3 кв'!C19+'4 кв'!C19</f>
        <v>186.8</v>
      </c>
      <c r="D19" s="141">
        <f>'1 кв'!D19+'2 кв'!D19+'3 кв'!D19+'4 кв'!D19</f>
        <v>0</v>
      </c>
      <c r="E19" s="128">
        <f t="shared" si="0"/>
        <v>-186.8</v>
      </c>
      <c r="F19" s="129">
        <f t="shared" si="1"/>
        <v>0</v>
      </c>
      <c r="G19" s="84">
        <f t="shared" si="2"/>
        <v>-1</v>
      </c>
      <c r="H19" s="74">
        <f>'2021 (план)'!E19</f>
        <v>249</v>
      </c>
      <c r="I19" s="31">
        <f>'2021 факт як сума кварталів'!C19</f>
        <v>0</v>
      </c>
      <c r="J19" s="15" t="b">
        <f t="shared" si="3"/>
        <v>1</v>
      </c>
    </row>
    <row r="20" spans="1:10" ht="16.5" x14ac:dyDescent="0.25">
      <c r="A20" s="94" t="s">
        <v>132</v>
      </c>
      <c r="B20" s="17" t="s">
        <v>130</v>
      </c>
      <c r="C20" s="141">
        <f>'1 кв'!C20+'2 кв'!C20+'3 кв'!C20+'4 кв'!C20</f>
        <v>74958.799999999988</v>
      </c>
      <c r="D20" s="141">
        <f>'1 кв'!D20+'2 кв'!D20+'3 кв'!D20+'4 кв'!D20</f>
        <v>918.7</v>
      </c>
      <c r="E20" s="128">
        <f t="shared" si="0"/>
        <v>-74040.099999999991</v>
      </c>
      <c r="F20" s="129">
        <f t="shared" si="1"/>
        <v>1.2256065998922077E-2</v>
      </c>
      <c r="G20" s="84">
        <f t="shared" si="2"/>
        <v>-0.98774393400107796</v>
      </c>
      <c r="H20" s="74">
        <f>'2021 (план)'!E20</f>
        <v>97078.399999999994</v>
      </c>
      <c r="I20" s="31">
        <f>'2021 факт як сума кварталів'!C20</f>
        <v>0</v>
      </c>
      <c r="J20" s="15" t="b">
        <f t="shared" si="3"/>
        <v>0</v>
      </c>
    </row>
    <row r="21" spans="1:10" ht="16.5" x14ac:dyDescent="0.25">
      <c r="A21" s="94" t="s">
        <v>170</v>
      </c>
      <c r="B21" s="17" t="s">
        <v>131</v>
      </c>
      <c r="C21" s="141">
        <f>'1 кв'!C21+'2 кв'!C21+'3 кв'!C21+'4 кв'!C21</f>
        <v>1983.8999999999999</v>
      </c>
      <c r="D21" s="141">
        <f>'1 кв'!D21+'2 кв'!D21+'3 кв'!D21+'4 кв'!D21</f>
        <v>361</v>
      </c>
      <c r="E21" s="128">
        <f t="shared" si="0"/>
        <v>-1622.8999999999999</v>
      </c>
      <c r="F21" s="129">
        <f t="shared" si="1"/>
        <v>0.18196481677503909</v>
      </c>
      <c r="G21" s="84">
        <f t="shared" si="2"/>
        <v>-0.81803518322496094</v>
      </c>
      <c r="H21" s="74">
        <f>'2021 (план)'!E21</f>
        <v>2445.1999999999998</v>
      </c>
      <c r="I21" s="31">
        <f>'2021 факт як сума кварталів'!C21</f>
        <v>0</v>
      </c>
      <c r="J21" s="15" t="b">
        <f t="shared" si="3"/>
        <v>0</v>
      </c>
    </row>
    <row r="22" spans="1:10" ht="16.5" x14ac:dyDescent="0.25">
      <c r="A22" s="21" t="s">
        <v>47</v>
      </c>
      <c r="B22" s="17">
        <v>111</v>
      </c>
      <c r="C22" s="141">
        <f>'1 кв'!C22+'2 кв'!C22+'3 кв'!C22+'4 кв'!C22</f>
        <v>8963.1</v>
      </c>
      <c r="D22" s="141">
        <f>'1 кв'!D22+'2 кв'!D22+'3 кв'!D22+'4 кв'!D22</f>
        <v>557.70000000000005</v>
      </c>
      <c r="E22" s="128">
        <f t="shared" si="0"/>
        <v>-8405.4</v>
      </c>
      <c r="F22" s="129">
        <f t="shared" si="1"/>
        <v>6.2221775948053691E-2</v>
      </c>
      <c r="G22" s="84">
        <f t="shared" si="2"/>
        <v>-0.93777822405194633</v>
      </c>
      <c r="H22" s="74">
        <f>'2021 (план)'!E22</f>
        <v>9284.1</v>
      </c>
      <c r="I22" s="31">
        <f>'2021 факт як сума кварталів'!C22</f>
        <v>0</v>
      </c>
      <c r="J22" s="15" t="b">
        <f t="shared" si="3"/>
        <v>0</v>
      </c>
    </row>
    <row r="23" spans="1:10" ht="16.5" x14ac:dyDescent="0.25">
      <c r="A23" s="19" t="s">
        <v>48</v>
      </c>
      <c r="B23" s="17" t="s">
        <v>59</v>
      </c>
      <c r="C23" s="141">
        <f>'1 кв'!C23+'2 кв'!C23+'3 кв'!C23+'4 кв'!C23</f>
        <v>4559.7</v>
      </c>
      <c r="D23" s="141">
        <f>'1 кв'!D23+'2 кв'!D23+'3 кв'!D23+'4 кв'!D23</f>
        <v>3513.8</v>
      </c>
      <c r="E23" s="128">
        <f t="shared" si="0"/>
        <v>-1045.8999999999996</v>
      </c>
      <c r="F23" s="129">
        <f t="shared" si="1"/>
        <v>0.77062087418031899</v>
      </c>
      <c r="G23" s="84">
        <f t="shared" si="2"/>
        <v>-0.22937912581968101</v>
      </c>
      <c r="H23" s="74">
        <f>'2021 (план)'!E23</f>
        <v>5484.1</v>
      </c>
      <c r="I23" s="31">
        <f>'2021 факт як сума кварталів'!C23</f>
        <v>0</v>
      </c>
      <c r="J23" s="15" t="b">
        <f t="shared" si="3"/>
        <v>0</v>
      </c>
    </row>
    <row r="24" spans="1:10" ht="16.5" x14ac:dyDescent="0.25">
      <c r="A24" s="21" t="s">
        <v>38</v>
      </c>
      <c r="B24" s="17">
        <v>120</v>
      </c>
      <c r="C24" s="134" t="e">
        <f>'1 кв'!#REF!+'2 кв'!C24+'3 кв'!C24+'4 кв'!C24</f>
        <v>#REF!</v>
      </c>
      <c r="D24" s="134" t="e">
        <f>'1 кв'!#REF!+'2 кв'!D24+'3 кв'!D24+'4 кв'!D24</f>
        <v>#REF!</v>
      </c>
      <c r="E24" s="128" t="e">
        <f t="shared" si="0"/>
        <v>#REF!</v>
      </c>
      <c r="F24" s="129">
        <f t="shared" si="1"/>
        <v>0</v>
      </c>
      <c r="G24" s="84">
        <f t="shared" si="2"/>
        <v>0</v>
      </c>
      <c r="H24" s="74">
        <f>'2021 (план)'!E24</f>
        <v>0</v>
      </c>
      <c r="I24" s="31">
        <f>'2021 факт як сума кварталів'!C24</f>
        <v>0</v>
      </c>
      <c r="J24" s="15" t="e">
        <f t="shared" si="3"/>
        <v>#REF!</v>
      </c>
    </row>
    <row r="25" spans="1:10" ht="16.5" x14ac:dyDescent="0.25">
      <c r="A25" s="21"/>
      <c r="B25" s="17">
        <v>121</v>
      </c>
      <c r="C25" s="141" t="e">
        <f>'1 кв'!#REF!+'2 кв'!C25+'3 кв'!C25+'4 кв'!C25</f>
        <v>#REF!</v>
      </c>
      <c r="D25" s="141" t="e">
        <f>'1 кв'!#REF!+'2 кв'!D25+'3 кв'!D25+'4 кв'!D25</f>
        <v>#REF!</v>
      </c>
      <c r="E25" s="128" t="e">
        <f t="shared" si="0"/>
        <v>#REF!</v>
      </c>
      <c r="F25" s="129">
        <f t="shared" si="1"/>
        <v>0</v>
      </c>
      <c r="G25" s="84">
        <f t="shared" si="2"/>
        <v>0</v>
      </c>
      <c r="H25" s="74">
        <f>'2021 (план)'!E25</f>
        <v>0</v>
      </c>
      <c r="I25" s="31">
        <f>'2021 факт як сума кварталів'!C25</f>
        <v>0</v>
      </c>
      <c r="J25" s="15" t="e">
        <f t="shared" si="3"/>
        <v>#REF!</v>
      </c>
    </row>
    <row r="26" spans="1:10" ht="16.5" x14ac:dyDescent="0.25">
      <c r="A26" s="22" t="s">
        <v>27</v>
      </c>
      <c r="B26" s="17">
        <v>130</v>
      </c>
      <c r="C26" s="134" t="e">
        <f>'1 кв'!#REF!+'2 кв'!C26+'3 кв'!C26+'4 кв'!C26</f>
        <v>#REF!</v>
      </c>
      <c r="D26" s="134" t="e">
        <f>'1 кв'!#REF!+'2 кв'!D26+'3 кв'!D26+'4 кв'!D26</f>
        <v>#REF!</v>
      </c>
      <c r="E26" s="128" t="e">
        <f t="shared" si="0"/>
        <v>#REF!</v>
      </c>
      <c r="F26" s="129">
        <f t="shared" si="1"/>
        <v>0</v>
      </c>
      <c r="G26" s="84">
        <f t="shared" si="2"/>
        <v>0</v>
      </c>
      <c r="H26" s="74">
        <f>'2021 (план)'!E26</f>
        <v>848</v>
      </c>
      <c r="I26" s="31">
        <f>'2021 факт як сума кварталів'!C26</f>
        <v>0</v>
      </c>
      <c r="J26" s="15" t="e">
        <f t="shared" si="3"/>
        <v>#REF!</v>
      </c>
    </row>
    <row r="27" spans="1:10" ht="16.5" x14ac:dyDescent="0.25">
      <c r="A27" s="19" t="s">
        <v>28</v>
      </c>
      <c r="B27" s="17">
        <v>131</v>
      </c>
      <c r="C27" s="141" t="e">
        <f>'1 кв'!#REF!+'2 кв'!C27+'3 кв'!C27+'4 кв'!C27</f>
        <v>#REF!</v>
      </c>
      <c r="D27" s="141" t="e">
        <f>'1 кв'!#REF!+'2 кв'!D27+'3 кв'!D27+'4 кв'!D27</f>
        <v>#REF!</v>
      </c>
      <c r="E27" s="128" t="e">
        <f t="shared" si="0"/>
        <v>#REF!</v>
      </c>
      <c r="F27" s="129">
        <f t="shared" si="1"/>
        <v>0</v>
      </c>
      <c r="G27" s="84">
        <f t="shared" si="2"/>
        <v>0</v>
      </c>
      <c r="H27" s="74">
        <f>'2021 (план)'!E27</f>
        <v>37.200000000000003</v>
      </c>
      <c r="I27" s="31">
        <f>'2021 факт як сума кварталів'!C27</f>
        <v>0</v>
      </c>
      <c r="J27" s="15" t="e">
        <f t="shared" si="3"/>
        <v>#REF!</v>
      </c>
    </row>
    <row r="28" spans="1:10" ht="16.5" x14ac:dyDescent="0.25">
      <c r="A28" s="19" t="s">
        <v>29</v>
      </c>
      <c r="B28" s="23">
        <v>132</v>
      </c>
      <c r="C28" s="141" t="e">
        <f>'1 кв'!#REF!+'2 кв'!C28+'3 кв'!C28+'4 кв'!C28</f>
        <v>#REF!</v>
      </c>
      <c r="D28" s="141" t="e">
        <f>'1 кв'!#REF!+'2 кв'!D28+'3 кв'!D28+'4 кв'!D28</f>
        <v>#REF!</v>
      </c>
      <c r="E28" s="128" t="e">
        <f t="shared" si="0"/>
        <v>#REF!</v>
      </c>
      <c r="F28" s="129">
        <f t="shared" si="1"/>
        <v>0</v>
      </c>
      <c r="G28" s="84">
        <f t="shared" si="2"/>
        <v>0</v>
      </c>
      <c r="H28" s="74">
        <f>'2021 (план)'!E28</f>
        <v>2</v>
      </c>
      <c r="I28" s="31">
        <f>'2021 факт як сума кварталів'!C28</f>
        <v>0</v>
      </c>
      <c r="J28" s="15" t="e">
        <f t="shared" si="3"/>
        <v>#REF!</v>
      </c>
    </row>
    <row r="29" spans="1:10" ht="30" x14ac:dyDescent="0.25">
      <c r="A29" s="19" t="s">
        <v>80</v>
      </c>
      <c r="B29" s="23">
        <v>133</v>
      </c>
      <c r="C29" s="134" t="e">
        <f>'1 кв'!#REF!+'2 кв'!C29+'3 кв'!C29+'4 кв'!C29</f>
        <v>#REF!</v>
      </c>
      <c r="D29" s="134" t="e">
        <f>'1 кв'!#REF!+'2 кв'!D29+'3 кв'!D29+'4 кв'!D29</f>
        <v>#REF!</v>
      </c>
      <c r="E29" s="128" t="e">
        <f t="shared" si="0"/>
        <v>#REF!</v>
      </c>
      <c r="F29" s="129">
        <f t="shared" si="1"/>
        <v>0</v>
      </c>
      <c r="G29" s="84">
        <f t="shared" si="2"/>
        <v>0</v>
      </c>
      <c r="H29" s="74">
        <f>'2021 (план)'!E29</f>
        <v>808.80000000000007</v>
      </c>
      <c r="I29" s="31">
        <f>'2021 факт як сума кварталів'!C29</f>
        <v>0</v>
      </c>
      <c r="J29" s="15" t="e">
        <f t="shared" si="3"/>
        <v>#REF!</v>
      </c>
    </row>
    <row r="30" spans="1:10" ht="16.5" x14ac:dyDescent="0.25">
      <c r="A30" s="24" t="s">
        <v>83</v>
      </c>
      <c r="B30" s="23" t="s">
        <v>84</v>
      </c>
      <c r="C30" s="141" t="e">
        <f>'1 кв'!#REF!+'2 кв'!C30+'3 кв'!C30+'4 кв'!C30</f>
        <v>#REF!</v>
      </c>
      <c r="D30" s="141" t="e">
        <f>'1 кв'!#REF!+'2 кв'!D30+'3 кв'!D30+'4 кв'!D30</f>
        <v>#REF!</v>
      </c>
      <c r="E30" s="128" t="e">
        <f t="shared" si="0"/>
        <v>#REF!</v>
      </c>
      <c r="F30" s="129">
        <f t="shared" si="1"/>
        <v>0</v>
      </c>
      <c r="G30" s="84">
        <f t="shared" si="2"/>
        <v>0</v>
      </c>
      <c r="H30" s="74">
        <f>'2021 (план)'!E30</f>
        <v>808.80000000000007</v>
      </c>
      <c r="I30" s="31">
        <f>'2021 факт як сума кварталів'!C30</f>
        <v>0</v>
      </c>
      <c r="J30" s="15" t="e">
        <f t="shared" si="3"/>
        <v>#REF!</v>
      </c>
    </row>
    <row r="31" spans="1:10" ht="16.5" x14ac:dyDescent="0.25">
      <c r="A31" s="24" t="s">
        <v>85</v>
      </c>
      <c r="B31" s="23" t="s">
        <v>86</v>
      </c>
      <c r="C31" s="141" t="e">
        <f>'1 кв'!#REF!+'2 кв'!C31+'3 кв'!C31+'4 кв'!C31</f>
        <v>#REF!</v>
      </c>
      <c r="D31" s="141" t="e">
        <f>'1 кв'!#REF!+'2 кв'!D31+'3 кв'!D31+'4 кв'!D31</f>
        <v>#REF!</v>
      </c>
      <c r="E31" s="128" t="e">
        <f t="shared" si="0"/>
        <v>#REF!</v>
      </c>
      <c r="F31" s="129">
        <f t="shared" si="1"/>
        <v>0</v>
      </c>
      <c r="G31" s="84">
        <f t="shared" si="2"/>
        <v>0</v>
      </c>
      <c r="H31" s="74">
        <f>'2021 (план)'!E31</f>
        <v>0</v>
      </c>
      <c r="I31" s="31">
        <f>'2021 факт як сума кварталів'!C31</f>
        <v>0</v>
      </c>
      <c r="J31" s="15" t="e">
        <f t="shared" si="3"/>
        <v>#REF!</v>
      </c>
    </row>
    <row r="32" spans="1:10" ht="16.5" x14ac:dyDescent="0.25">
      <c r="A32" s="21" t="s">
        <v>165</v>
      </c>
      <c r="B32" s="23">
        <v>140</v>
      </c>
      <c r="C32" s="141" t="e">
        <f>'1 кв'!#REF!+'2 кв'!C32+'3 кв'!C32+'4 кв'!C32</f>
        <v>#REF!</v>
      </c>
      <c r="D32" s="141" t="e">
        <f>'1 кв'!#REF!+'2 кв'!D32+'3 кв'!D32+'4 кв'!D32</f>
        <v>#REF!</v>
      </c>
      <c r="E32" s="128" t="e">
        <f t="shared" ref="E32" si="4">D32-C32</f>
        <v>#REF!</v>
      </c>
      <c r="F32" s="129">
        <f t="shared" ref="F32" si="5">IFERROR(D32/C32,)</f>
        <v>0</v>
      </c>
      <c r="G32" s="84">
        <f t="shared" ref="G32:G36" si="6">IFERROR(D32/C32-100%,)</f>
        <v>0</v>
      </c>
      <c r="H32" s="74">
        <f>'2021 (план)'!E32</f>
        <v>0</v>
      </c>
      <c r="I32" s="31">
        <f>'2021 факт як сума кварталів'!C32</f>
        <v>0</v>
      </c>
      <c r="J32" s="15" t="e">
        <f t="shared" ref="J32:J36" si="7">I32=D32</f>
        <v>#REF!</v>
      </c>
    </row>
    <row r="33" spans="1:10" s="15" customFormat="1" ht="16.5" x14ac:dyDescent="0.25">
      <c r="A33" s="103" t="s">
        <v>60</v>
      </c>
      <c r="B33" s="70">
        <v>200</v>
      </c>
      <c r="C33" s="134">
        <f>'1 кв'!C24+'2 кв'!C33+'3 кв'!C33+'4 кв'!C33</f>
        <v>141141.30000000002</v>
      </c>
      <c r="D33" s="134">
        <f>'1 кв'!D24+'2 кв'!D33+'3 кв'!D33+'4 кв'!D33</f>
        <v>42224.3</v>
      </c>
      <c r="E33" s="128">
        <f t="shared" si="0"/>
        <v>-98917.000000000015</v>
      </c>
      <c r="F33" s="129">
        <f t="shared" si="1"/>
        <v>0.29916332072894325</v>
      </c>
      <c r="G33" s="84">
        <f t="shared" si="6"/>
        <v>-0.70083667927105675</v>
      </c>
      <c r="H33" s="74">
        <f>'2021 (план)'!E33</f>
        <v>116553.4</v>
      </c>
      <c r="I33" s="31">
        <f>'2021 факт як сума кварталів'!C33</f>
        <v>0</v>
      </c>
      <c r="J33" s="15" t="b">
        <f t="shared" si="7"/>
        <v>0</v>
      </c>
    </row>
    <row r="34" spans="1:10" ht="16.5" x14ac:dyDescent="0.25">
      <c r="A34" s="22" t="s">
        <v>39</v>
      </c>
      <c r="B34" s="17">
        <v>210</v>
      </c>
      <c r="C34" s="141">
        <f>'1 кв'!C25+'2 кв'!C34+'3 кв'!C34+'4 кв'!C34</f>
        <v>39611.200000000004</v>
      </c>
      <c r="D34" s="141">
        <f>'1 кв'!D25+'2 кв'!D34+'3 кв'!D34+'4 кв'!D34</f>
        <v>25485.3</v>
      </c>
      <c r="E34" s="128">
        <f t="shared" si="0"/>
        <v>-14125.900000000005</v>
      </c>
      <c r="F34" s="129">
        <f t="shared" si="1"/>
        <v>0.64338621400008067</v>
      </c>
      <c r="G34" s="84">
        <f t="shared" si="6"/>
        <v>-0.35661378599991933</v>
      </c>
      <c r="H34" s="74">
        <f>'2021 (план)'!E34</f>
        <v>8105.6</v>
      </c>
      <c r="I34" s="31">
        <f>'2021 факт як сума кварталів'!C34</f>
        <v>0</v>
      </c>
      <c r="J34" s="15" t="b">
        <f t="shared" si="7"/>
        <v>0</v>
      </c>
    </row>
    <row r="35" spans="1:10" ht="16.5" x14ac:dyDescent="0.25">
      <c r="A35" s="19" t="s">
        <v>40</v>
      </c>
      <c r="B35" s="17">
        <v>212</v>
      </c>
      <c r="C35" s="141">
        <f>'1 кв'!C26+'2 кв'!C35+'3 кв'!C35+'4 кв'!C35</f>
        <v>11834.199999999999</v>
      </c>
      <c r="D35" s="141">
        <f>'1 кв'!D26+'2 кв'!D35+'3 кв'!D35+'4 кв'!D35</f>
        <v>5283.6</v>
      </c>
      <c r="E35" s="128">
        <f t="shared" si="0"/>
        <v>-6550.5999999999985</v>
      </c>
      <c r="F35" s="129">
        <f t="shared" si="1"/>
        <v>0.44646870933396432</v>
      </c>
      <c r="G35" s="84">
        <f t="shared" si="6"/>
        <v>-0.55353129066603568</v>
      </c>
      <c r="H35" s="74">
        <f>'2021 (план)'!E35</f>
        <v>7795.6</v>
      </c>
      <c r="I35" s="31">
        <f>'2021 факт як сума кварталів'!C35</f>
        <v>0</v>
      </c>
      <c r="J35" s="15" t="b">
        <f t="shared" si="7"/>
        <v>0</v>
      </c>
    </row>
    <row r="36" spans="1:10" ht="16.5" x14ac:dyDescent="0.25">
      <c r="A36" s="19" t="s">
        <v>41</v>
      </c>
      <c r="B36" s="17">
        <v>213</v>
      </c>
      <c r="C36" s="141">
        <f>'1 кв'!C27+'2 кв'!C36+'3 кв'!C36+'4 кв'!C36</f>
        <v>1010</v>
      </c>
      <c r="D36" s="141">
        <f>'1 кв'!D27+'2 кв'!D36+'3 кв'!D36+'4 кв'!D36</f>
        <v>531.1</v>
      </c>
      <c r="E36" s="128">
        <f t="shared" si="0"/>
        <v>-478.9</v>
      </c>
      <c r="F36" s="129">
        <f t="shared" si="1"/>
        <v>0.52584158415841586</v>
      </c>
      <c r="G36" s="84">
        <f t="shared" si="6"/>
        <v>-0.47415841584158414</v>
      </c>
      <c r="H36" s="74">
        <f>'2021 (план)'!E36</f>
        <v>10</v>
      </c>
      <c r="I36" s="31">
        <f>'2021 факт як сума кварталів'!C36</f>
        <v>0</v>
      </c>
      <c r="J36" s="15" t="b">
        <f t="shared" si="7"/>
        <v>0</v>
      </c>
    </row>
    <row r="37" spans="1:10" ht="16.5" x14ac:dyDescent="0.25">
      <c r="A37" s="19" t="s">
        <v>42</v>
      </c>
      <c r="B37" s="17">
        <v>214</v>
      </c>
      <c r="C37" s="141">
        <f>'1 кв'!C28+'2 кв'!C37+'3 кв'!C37+'4 кв'!C37</f>
        <v>7200</v>
      </c>
      <c r="D37" s="141">
        <f>'1 кв'!D28+'2 кв'!D37+'3 кв'!D37+'4 кв'!D37</f>
        <v>5864.3</v>
      </c>
      <c r="E37" s="128">
        <f t="shared" si="0"/>
        <v>-1335.6999999999998</v>
      </c>
      <c r="F37" s="129">
        <f t="shared" si="1"/>
        <v>0.81448611111111113</v>
      </c>
      <c r="G37" s="84">
        <f t="shared" si="2"/>
        <v>-0.18551388888888887</v>
      </c>
      <c r="H37" s="74">
        <f>'2021 (план)'!E37</f>
        <v>300</v>
      </c>
      <c r="I37" s="31">
        <f>'2021 факт як сума кварталів'!C37</f>
        <v>0</v>
      </c>
      <c r="J37" s="15" t="b">
        <f t="shared" si="3"/>
        <v>0</v>
      </c>
    </row>
    <row r="38" spans="1:10" ht="16.5" x14ac:dyDescent="0.25">
      <c r="A38" s="22" t="s">
        <v>43</v>
      </c>
      <c r="B38" s="17">
        <v>220</v>
      </c>
      <c r="C38" s="141">
        <f>'1 кв'!C29+'2 кв'!C38+'3 кв'!C38+'4 кв'!C38</f>
        <v>465.90000000000003</v>
      </c>
      <c r="D38" s="141">
        <f>'1 кв'!D29+'2 кв'!D38+'3 кв'!D38+'4 кв'!D38</f>
        <v>215.9</v>
      </c>
      <c r="E38" s="128">
        <f t="shared" si="0"/>
        <v>-250.00000000000003</v>
      </c>
      <c r="F38" s="129">
        <f t="shared" si="1"/>
        <v>0.46340416398368744</v>
      </c>
      <c r="G38" s="84">
        <f t="shared" si="2"/>
        <v>-0.53659583601631256</v>
      </c>
      <c r="H38" s="74">
        <f>'2021 (план)'!E38</f>
        <v>221.2</v>
      </c>
      <c r="I38" s="31">
        <f>'2021 факт як сума кварталів'!C38</f>
        <v>0</v>
      </c>
      <c r="J38" s="15" t="b">
        <f t="shared" si="3"/>
        <v>0</v>
      </c>
    </row>
    <row r="39" spans="1:10" ht="16.5" x14ac:dyDescent="0.25">
      <c r="A39" s="22" t="s">
        <v>81</v>
      </c>
      <c r="B39" s="17">
        <v>230</v>
      </c>
      <c r="C39" s="134">
        <f>'1 кв'!C30+'2 кв'!C39+'3 кв'!C39+'4 кв'!C39</f>
        <v>5559.7</v>
      </c>
      <c r="D39" s="134">
        <f>'1 кв'!D30+'2 кв'!D39+'3 кв'!D39+'4 кв'!D39</f>
        <v>687.4</v>
      </c>
      <c r="E39" s="128">
        <f t="shared" si="0"/>
        <v>-4872.3</v>
      </c>
      <c r="F39" s="129">
        <f t="shared" si="1"/>
        <v>0.12363976473550731</v>
      </c>
      <c r="G39" s="84">
        <f t="shared" si="2"/>
        <v>-0.87636023526449269</v>
      </c>
      <c r="H39" s="74">
        <f>'2021 (план)'!E39</f>
        <v>5484.1</v>
      </c>
      <c r="I39" s="31">
        <f>'2021 факт як сума кварталів'!C39</f>
        <v>0</v>
      </c>
      <c r="J39" s="15" t="b">
        <f t="shared" si="3"/>
        <v>0</v>
      </c>
    </row>
    <row r="40" spans="1:10" s="125" customFormat="1" ht="12" x14ac:dyDescent="0.2">
      <c r="A40" s="118" t="s">
        <v>32</v>
      </c>
      <c r="B40" s="118" t="s">
        <v>33</v>
      </c>
      <c r="C40" s="118" t="s">
        <v>34</v>
      </c>
      <c r="D40" s="118" t="s">
        <v>35</v>
      </c>
      <c r="E40" s="118" t="s">
        <v>36</v>
      </c>
      <c r="F40" s="118" t="s">
        <v>37</v>
      </c>
      <c r="G40" s="121"/>
      <c r="H40" s="122"/>
      <c r="I40" s="123"/>
      <c r="J40" s="124"/>
    </row>
    <row r="41" spans="1:10" ht="16.5" x14ac:dyDescent="0.25">
      <c r="A41" s="19" t="s">
        <v>49</v>
      </c>
      <c r="B41" s="17">
        <v>231</v>
      </c>
      <c r="C41" s="141">
        <f>'1 кв'!C32+'2 кв'!C41+'3 кв'!C41+'4 кв'!C41</f>
        <v>4548.7</v>
      </c>
      <c r="D41" s="141">
        <f>'1 кв'!D32+'2 кв'!D41+'3 кв'!D41+'4 кв'!D41</f>
        <v>3676.2</v>
      </c>
      <c r="E41" s="128">
        <f t="shared" si="0"/>
        <v>-872.5</v>
      </c>
      <c r="F41" s="129">
        <f t="shared" si="1"/>
        <v>0.80818695451447664</v>
      </c>
      <c r="G41" s="84">
        <f t="shared" si="2"/>
        <v>-0.19181304548552336</v>
      </c>
      <c r="H41" s="74">
        <f>'2021 (план)'!E41</f>
        <v>782.6</v>
      </c>
      <c r="I41" s="31">
        <f>'2021 факт як сума кварталів'!C41</f>
        <v>0</v>
      </c>
      <c r="J41" s="15" t="b">
        <f t="shared" si="3"/>
        <v>0</v>
      </c>
    </row>
    <row r="42" spans="1:10" ht="16.5" x14ac:dyDescent="0.25">
      <c r="A42" s="19" t="s">
        <v>50</v>
      </c>
      <c r="B42" s="17">
        <v>232</v>
      </c>
      <c r="C42" s="141">
        <f>'1 кв'!C33+'2 кв'!C42+'3 кв'!C42+'4 кв'!C42</f>
        <v>3511.2</v>
      </c>
      <c r="D42" s="141">
        <f>'1 кв'!D33+'2 кв'!D42+'3 кв'!D42+'4 кв'!D42</f>
        <v>3031</v>
      </c>
      <c r="E42" s="128">
        <f t="shared" si="0"/>
        <v>-480.19999999999982</v>
      </c>
      <c r="F42" s="129">
        <f t="shared" si="1"/>
        <v>0.86323763955342903</v>
      </c>
      <c r="G42" s="84">
        <f t="shared" si="2"/>
        <v>-0.13676236044657097</v>
      </c>
      <c r="H42" s="74">
        <f>'2021 (план)'!E42</f>
        <v>431.1</v>
      </c>
      <c r="I42" s="31">
        <f>'2021 факт як сума кварталів'!C42</f>
        <v>0</v>
      </c>
      <c r="J42" s="15" t="b">
        <f t="shared" si="3"/>
        <v>0</v>
      </c>
    </row>
    <row r="43" spans="1:10" ht="16.5" x14ac:dyDescent="0.25">
      <c r="A43" s="19" t="s">
        <v>51</v>
      </c>
      <c r="B43" s="17">
        <v>233</v>
      </c>
      <c r="C43" s="141">
        <f>'1 кв'!C34+'2 кв'!C43+'3 кв'!C43+'4 кв'!C43</f>
        <v>168.9</v>
      </c>
      <c r="D43" s="141">
        <f>'1 кв'!D34+'2 кв'!D43+'3 кв'!D43+'4 кв'!D43</f>
        <v>107.7</v>
      </c>
      <c r="E43" s="128">
        <f t="shared" si="0"/>
        <v>-61.2</v>
      </c>
      <c r="F43" s="129">
        <f t="shared" si="1"/>
        <v>0.63765541740674958</v>
      </c>
      <c r="G43" s="84">
        <f t="shared" si="2"/>
        <v>-0.36234458259325042</v>
      </c>
      <c r="H43" s="74">
        <f>'2021 (план)'!E43</f>
        <v>48.9</v>
      </c>
      <c r="I43" s="31">
        <f>'2021 факт як сума кварталів'!C43</f>
        <v>0</v>
      </c>
      <c r="J43" s="15" t="b">
        <f t="shared" si="3"/>
        <v>0</v>
      </c>
    </row>
    <row r="44" spans="1:10" ht="16.5" x14ac:dyDescent="0.25">
      <c r="A44" s="19" t="s">
        <v>52</v>
      </c>
      <c r="B44" s="17">
        <v>234</v>
      </c>
      <c r="C44" s="141">
        <f>'1 кв'!C35+'2 кв'!C44+'3 кв'!C44+'4 кв'!C44</f>
        <v>600</v>
      </c>
      <c r="D44" s="141">
        <f>'1 кв'!D35+'2 кв'!D44+'3 кв'!D44+'4 кв'!D44</f>
        <v>493.3</v>
      </c>
      <c r="E44" s="128">
        <f t="shared" si="0"/>
        <v>-106.69999999999999</v>
      </c>
      <c r="F44" s="129">
        <f t="shared" si="1"/>
        <v>0.82216666666666671</v>
      </c>
      <c r="G44" s="84">
        <f t="shared" si="2"/>
        <v>-0.17783333333333329</v>
      </c>
      <c r="H44" s="74">
        <f>'2021 (план)'!E44</f>
        <v>0</v>
      </c>
      <c r="I44" s="31">
        <f>'2021 факт як сума кварталів'!C44</f>
        <v>0</v>
      </c>
      <c r="J44" s="15" t="b">
        <f t="shared" si="3"/>
        <v>0</v>
      </c>
    </row>
    <row r="45" spans="1:10" ht="16.5" x14ac:dyDescent="0.25">
      <c r="A45" s="19" t="s">
        <v>53</v>
      </c>
      <c r="B45" s="17">
        <v>235</v>
      </c>
      <c r="C45" s="141">
        <f>'1 кв'!C36+'2 кв'!C45+'3 кв'!C45+'4 кв'!C45</f>
        <v>241.6</v>
      </c>
      <c r="D45" s="141">
        <f>'1 кв'!D36+'2 кв'!D45+'3 кв'!D45+'4 кв'!D45</f>
        <v>47.7</v>
      </c>
      <c r="E45" s="128">
        <f t="shared" si="0"/>
        <v>-193.89999999999998</v>
      </c>
      <c r="F45" s="129">
        <f t="shared" si="1"/>
        <v>0.19743377483443711</v>
      </c>
      <c r="G45" s="84">
        <f t="shared" si="2"/>
        <v>-0.80256622516556286</v>
      </c>
      <c r="H45" s="74">
        <f>'2021 (план)'!E45</f>
        <v>229.9</v>
      </c>
      <c r="I45" s="31">
        <f>'2021 факт як сума кварталів'!C45</f>
        <v>0</v>
      </c>
      <c r="J45" s="15" t="b">
        <f t="shared" si="3"/>
        <v>0</v>
      </c>
    </row>
    <row r="46" spans="1:10" ht="16.5" x14ac:dyDescent="0.25">
      <c r="A46" s="19" t="s">
        <v>82</v>
      </c>
      <c r="B46" s="17">
        <v>236</v>
      </c>
      <c r="C46" s="141">
        <f>'1 кв'!C37+'2 кв'!C46+'3 кв'!C46+'4 кв'!C46</f>
        <v>2869.3</v>
      </c>
      <c r="D46" s="141">
        <f>'1 кв'!D37+'2 кв'!D46+'3 кв'!D46+'4 кв'!D46</f>
        <v>-3.5</v>
      </c>
      <c r="E46" s="128">
        <f t="shared" si="0"/>
        <v>-2872.8</v>
      </c>
      <c r="F46" s="129">
        <f t="shared" si="1"/>
        <v>-1.2198097096852889E-3</v>
      </c>
      <c r="G46" s="84">
        <f t="shared" si="2"/>
        <v>-1.0012198097096854</v>
      </c>
      <c r="H46" s="74">
        <f>'2021 (план)'!E46</f>
        <v>3991.6000000000004</v>
      </c>
      <c r="I46" s="31">
        <f>'2021 факт як сума кварталів'!C46</f>
        <v>0</v>
      </c>
      <c r="J46" s="15" t="b">
        <f t="shared" si="3"/>
        <v>0</v>
      </c>
    </row>
    <row r="47" spans="1:10" ht="16.5" x14ac:dyDescent="0.25">
      <c r="A47" s="22" t="s">
        <v>61</v>
      </c>
      <c r="B47" s="17">
        <v>240</v>
      </c>
      <c r="C47" s="141">
        <f>'1 кв'!C38+'2 кв'!C47+'3 кв'!C47+'4 кв'!C47</f>
        <v>68896.5</v>
      </c>
      <c r="D47" s="141">
        <f>'1 кв'!D38+'2 кв'!D47+'3 кв'!D47+'4 кв'!D47</f>
        <v>0</v>
      </c>
      <c r="E47" s="128">
        <f t="shared" ref="E47:E111" si="8">D47-C47</f>
        <v>-68896.5</v>
      </c>
      <c r="F47" s="129">
        <f t="shared" si="1"/>
        <v>0</v>
      </c>
      <c r="G47" s="84">
        <f t="shared" si="2"/>
        <v>-1</v>
      </c>
      <c r="H47" s="74">
        <f>'2021 (план)'!E47</f>
        <v>91862</v>
      </c>
      <c r="I47" s="31">
        <f>'2021 факт як сума кварталів'!C47</f>
        <v>0</v>
      </c>
      <c r="J47" s="15" t="b">
        <f t="shared" si="3"/>
        <v>1</v>
      </c>
    </row>
    <row r="48" spans="1:10" ht="16.5" x14ac:dyDescent="0.25">
      <c r="A48" s="22" t="s">
        <v>44</v>
      </c>
      <c r="B48" s="17">
        <v>250</v>
      </c>
      <c r="C48" s="141">
        <f>'1 кв'!C39+'2 кв'!C48+'3 кв'!C48+'4 кв'!C48</f>
        <v>0</v>
      </c>
      <c r="D48" s="141">
        <f>'1 кв'!D39+'2 кв'!D48+'3 кв'!D48+'4 кв'!D48</f>
        <v>0</v>
      </c>
      <c r="E48" s="128">
        <f t="shared" si="8"/>
        <v>0</v>
      </c>
      <c r="F48" s="129">
        <f t="shared" si="1"/>
        <v>0</v>
      </c>
      <c r="G48" s="84">
        <f t="shared" si="2"/>
        <v>0</v>
      </c>
      <c r="H48" s="74">
        <f>'2021 (план)'!E48</f>
        <v>0</v>
      </c>
      <c r="I48" s="31">
        <f>'2021 факт як сума кварталів'!C48</f>
        <v>0</v>
      </c>
      <c r="J48" s="15" t="b">
        <f t="shared" si="3"/>
        <v>1</v>
      </c>
    </row>
    <row r="49" spans="1:10" ht="16.5" x14ac:dyDescent="0.25">
      <c r="A49" s="22" t="s">
        <v>58</v>
      </c>
      <c r="B49" s="17">
        <v>260</v>
      </c>
      <c r="C49" s="141">
        <f>'1 кв'!C40+'2 кв'!C49+'3 кв'!C49+'4 кв'!C49</f>
        <v>1660.5</v>
      </c>
      <c r="D49" s="141">
        <f>'1 кв'!D40+'2 кв'!D49+'3 кв'!D49+'4 кв'!D49</f>
        <v>320.39999999999998</v>
      </c>
      <c r="E49" s="128">
        <f t="shared" si="8"/>
        <v>-1340.1</v>
      </c>
      <c r="F49" s="129">
        <f t="shared" si="1"/>
        <v>0.19295392953929538</v>
      </c>
      <c r="G49" s="84">
        <f t="shared" si="2"/>
        <v>-0.80704607046070465</v>
      </c>
      <c r="H49" s="74">
        <f>'2021 (план)'!E49</f>
        <v>1680.5</v>
      </c>
      <c r="I49" s="31">
        <f>'2021 факт як сума кварталів'!C49</f>
        <v>0</v>
      </c>
      <c r="J49" s="15" t="b">
        <f t="shared" si="3"/>
        <v>0</v>
      </c>
    </row>
    <row r="50" spans="1:10" ht="16.5" x14ac:dyDescent="0.25">
      <c r="A50" s="22" t="s">
        <v>17</v>
      </c>
      <c r="B50" s="17">
        <v>270</v>
      </c>
      <c r="C50" s="141">
        <f>'1 кв'!C41+'2 кв'!C50+'3 кв'!C50+'4 кв'!C50</f>
        <v>70</v>
      </c>
      <c r="D50" s="141">
        <f>'1 кв'!D41+'2 кв'!D50+'3 кв'!D50+'4 кв'!D50</f>
        <v>160.1</v>
      </c>
      <c r="E50" s="128">
        <f t="shared" si="8"/>
        <v>90.1</v>
      </c>
      <c r="F50" s="129">
        <f t="shared" si="1"/>
        <v>2.2871428571428569</v>
      </c>
      <c r="G50" s="84">
        <f t="shared" si="2"/>
        <v>1.2871428571428569</v>
      </c>
      <c r="H50" s="74">
        <f>'2021 (план)'!E50</f>
        <v>0</v>
      </c>
      <c r="I50" s="31">
        <f>'2021 факт як сума кварталів'!C50</f>
        <v>0</v>
      </c>
      <c r="J50" s="15" t="b">
        <f t="shared" si="3"/>
        <v>0</v>
      </c>
    </row>
    <row r="51" spans="1:10" ht="16.5" x14ac:dyDescent="0.25">
      <c r="A51" s="22" t="s">
        <v>9</v>
      </c>
      <c r="B51" s="17">
        <v>280</v>
      </c>
      <c r="C51" s="134">
        <f>'1 кв'!C42+'2 кв'!C51+'3 кв'!C51+'4 кв'!C51</f>
        <v>6950</v>
      </c>
      <c r="D51" s="134">
        <f>'1 кв'!D42+'2 кв'!D51+'3 кв'!D51+'4 кв'!D51</f>
        <v>0</v>
      </c>
      <c r="E51" s="128">
        <f t="shared" si="8"/>
        <v>-6950</v>
      </c>
      <c r="F51" s="129">
        <f t="shared" si="1"/>
        <v>0</v>
      </c>
      <c r="G51" s="84">
        <f t="shared" si="2"/>
        <v>-1</v>
      </c>
      <c r="H51" s="74">
        <f>'2021 (план)'!E51</f>
        <v>9200</v>
      </c>
      <c r="I51" s="31">
        <f>'2021 факт як сума кварталів'!C51</f>
        <v>0</v>
      </c>
      <c r="J51" s="15" t="b">
        <f t="shared" si="3"/>
        <v>1</v>
      </c>
    </row>
    <row r="52" spans="1:10" ht="16.5" x14ac:dyDescent="0.25">
      <c r="A52" s="21" t="s">
        <v>92</v>
      </c>
      <c r="B52" s="17" t="s">
        <v>87</v>
      </c>
      <c r="C52" s="141">
        <f>'1 кв'!C43+'2 кв'!C52+'3 кв'!C52+'4 кв'!C52</f>
        <v>2850</v>
      </c>
      <c r="D52" s="141">
        <f>'1 кв'!D43+'2 кв'!D52+'3 кв'!D52+'4 кв'!D52</f>
        <v>0</v>
      </c>
      <c r="E52" s="128">
        <f t="shared" si="8"/>
        <v>-2850</v>
      </c>
      <c r="F52" s="129">
        <f t="shared" si="1"/>
        <v>0</v>
      </c>
      <c r="G52" s="84">
        <f t="shared" si="2"/>
        <v>-1</v>
      </c>
      <c r="H52" s="74">
        <f>'2021 (план)'!E52</f>
        <v>3800</v>
      </c>
      <c r="I52" s="31">
        <f>'2021 факт як сума кварталів'!C52</f>
        <v>0</v>
      </c>
      <c r="J52" s="15" t="b">
        <f t="shared" si="3"/>
        <v>1</v>
      </c>
    </row>
    <row r="53" spans="1:10" ht="16.5" x14ac:dyDescent="0.25">
      <c r="A53" s="21" t="s">
        <v>93</v>
      </c>
      <c r="B53" s="17" t="s">
        <v>88</v>
      </c>
      <c r="C53" s="141">
        <f>'1 кв'!C44+'2 кв'!C53+'3 кв'!C53+'4 кв'!C53</f>
        <v>3200</v>
      </c>
      <c r="D53" s="141">
        <f>'1 кв'!D44+'2 кв'!D53+'3 кв'!D53+'4 кв'!D53</f>
        <v>0</v>
      </c>
      <c r="E53" s="128">
        <f t="shared" si="8"/>
        <v>-3200</v>
      </c>
      <c r="F53" s="129">
        <f t="shared" si="1"/>
        <v>0</v>
      </c>
      <c r="G53" s="84">
        <f t="shared" si="2"/>
        <v>-1</v>
      </c>
      <c r="H53" s="74">
        <f>'2021 (план)'!E53</f>
        <v>4200</v>
      </c>
      <c r="I53" s="31">
        <f>'2021 факт як сума кварталів'!C53</f>
        <v>0</v>
      </c>
      <c r="J53" s="15" t="b">
        <f t="shared" si="3"/>
        <v>1</v>
      </c>
    </row>
    <row r="54" spans="1:10" ht="16.5" x14ac:dyDescent="0.25">
      <c r="A54" s="21" t="s">
        <v>125</v>
      </c>
      <c r="B54" s="17" t="s">
        <v>121</v>
      </c>
      <c r="C54" s="141">
        <f>'1 кв'!C45+'2 кв'!C54+'3 кв'!C54+'4 кв'!C54</f>
        <v>900</v>
      </c>
      <c r="D54" s="141">
        <f>'1 кв'!D45+'2 кв'!D54+'3 кв'!D54+'4 кв'!D54</f>
        <v>0</v>
      </c>
      <c r="E54" s="128">
        <f t="shared" si="8"/>
        <v>-900</v>
      </c>
      <c r="F54" s="129">
        <f t="shared" si="1"/>
        <v>0</v>
      </c>
      <c r="G54" s="84">
        <f t="shared" si="2"/>
        <v>-1</v>
      </c>
      <c r="H54" s="74">
        <f>'2021 (план)'!E54</f>
        <v>1200</v>
      </c>
      <c r="I54" s="31">
        <f>'2021 факт як сума кварталів'!C54</f>
        <v>0</v>
      </c>
      <c r="J54" s="15" t="b">
        <f t="shared" si="3"/>
        <v>1</v>
      </c>
    </row>
    <row r="55" spans="1:10" s="15" customFormat="1" ht="16.5" x14ac:dyDescent="0.25">
      <c r="A55" s="104" t="s">
        <v>62</v>
      </c>
      <c r="B55" s="70">
        <v>300</v>
      </c>
      <c r="C55" s="134" t="e">
        <f>'1 кв'!#REF!+'2 кв'!C55+'3 кв'!C55+'4 кв'!C55</f>
        <v>#REF!</v>
      </c>
      <c r="D55" s="134" t="e">
        <f>'1 кв'!#REF!+'2 кв'!D55+'3 кв'!D55+'4 кв'!D55</f>
        <v>#REF!</v>
      </c>
      <c r="E55" s="128" t="e">
        <f t="shared" si="8"/>
        <v>#REF!</v>
      </c>
      <c r="F55" s="129">
        <f t="shared" si="1"/>
        <v>0</v>
      </c>
      <c r="G55" s="84">
        <f t="shared" si="2"/>
        <v>0</v>
      </c>
      <c r="H55" s="42">
        <f>'2021 (план)'!E55</f>
        <v>20724.699999999997</v>
      </c>
      <c r="I55" s="31">
        <f>'2021 факт як сума кварталів'!C55</f>
        <v>0</v>
      </c>
      <c r="J55" s="15" t="e">
        <f t="shared" si="3"/>
        <v>#REF!</v>
      </c>
    </row>
    <row r="56" spans="1:10" ht="16.5" x14ac:dyDescent="0.25">
      <c r="A56" s="19" t="s">
        <v>18</v>
      </c>
      <c r="B56" s="17">
        <v>310</v>
      </c>
      <c r="C56" s="141" t="e">
        <f>'1 кв'!#REF!+'2 кв'!C56+'3 кв'!C56+'4 кв'!C56</f>
        <v>#REF!</v>
      </c>
      <c r="D56" s="141" t="e">
        <f>'1 кв'!#REF!+'2 кв'!D56+'3 кв'!D56+'4 кв'!D56</f>
        <v>#REF!</v>
      </c>
      <c r="E56" s="128" t="e">
        <f t="shared" si="8"/>
        <v>#REF!</v>
      </c>
      <c r="F56" s="129">
        <f t="shared" si="1"/>
        <v>0</v>
      </c>
      <c r="G56" s="84">
        <f t="shared" si="2"/>
        <v>0</v>
      </c>
      <c r="H56" s="74">
        <f>'2021 (план)'!E56</f>
        <v>149.69999999999999</v>
      </c>
      <c r="I56" s="31">
        <f>'2021 факт як сума кварталів'!C56</f>
        <v>0</v>
      </c>
      <c r="J56" s="15" t="e">
        <f t="shared" si="3"/>
        <v>#REF!</v>
      </c>
    </row>
    <row r="57" spans="1:10" ht="16.5" x14ac:dyDescent="0.25">
      <c r="A57" s="19" t="s">
        <v>19</v>
      </c>
      <c r="B57" s="17">
        <v>320</v>
      </c>
      <c r="C57" s="141" t="e">
        <f>'1 кв'!#REF!+'2 кв'!C57+'3 кв'!C57+'4 кв'!C57</f>
        <v>#REF!</v>
      </c>
      <c r="D57" s="141" t="e">
        <f>'1 кв'!#REF!+'2 кв'!D57+'3 кв'!D57+'4 кв'!D57</f>
        <v>#REF!</v>
      </c>
      <c r="E57" s="128" t="e">
        <f t="shared" si="8"/>
        <v>#REF!</v>
      </c>
      <c r="F57" s="129">
        <f t="shared" si="1"/>
        <v>0</v>
      </c>
      <c r="G57" s="84">
        <f t="shared" si="2"/>
        <v>0</v>
      </c>
      <c r="H57" s="74">
        <f>'2021 (план)'!E57</f>
        <v>7</v>
      </c>
      <c r="I57" s="31">
        <f>'2021 факт як сума кварталів'!C57</f>
        <v>0</v>
      </c>
      <c r="J57" s="15" t="e">
        <f t="shared" si="3"/>
        <v>#REF!</v>
      </c>
    </row>
    <row r="58" spans="1:10" ht="16.5" x14ac:dyDescent="0.25">
      <c r="A58" s="19" t="s">
        <v>21</v>
      </c>
      <c r="B58" s="17">
        <v>330</v>
      </c>
      <c r="C58" s="141" t="e">
        <f>'1 кв'!#REF!+'2 кв'!C58+'3 кв'!C58+'4 кв'!C58</f>
        <v>#REF!</v>
      </c>
      <c r="D58" s="141" t="e">
        <f>'1 кв'!#REF!+'2 кв'!D58+'3 кв'!D58+'4 кв'!D58</f>
        <v>#REF!</v>
      </c>
      <c r="E58" s="128" t="e">
        <f t="shared" si="8"/>
        <v>#REF!</v>
      </c>
      <c r="F58" s="129">
        <f t="shared" si="1"/>
        <v>0</v>
      </c>
      <c r="G58" s="84">
        <f t="shared" si="2"/>
        <v>0</v>
      </c>
      <c r="H58" s="74">
        <f>'2021 (план)'!E58</f>
        <v>200</v>
      </c>
      <c r="I58" s="31">
        <f>'2021 факт як сума кварталів'!C58</f>
        <v>0</v>
      </c>
      <c r="J58" s="15" t="e">
        <f t="shared" si="3"/>
        <v>#REF!</v>
      </c>
    </row>
    <row r="59" spans="1:10" ht="16.5" x14ac:dyDescent="0.25">
      <c r="A59" s="19" t="s">
        <v>20</v>
      </c>
      <c r="B59" s="17">
        <v>340</v>
      </c>
      <c r="C59" s="141" t="e">
        <f>'1 кв'!#REF!+'2 кв'!C59+'3 кв'!C59+'4 кв'!C59</f>
        <v>#REF!</v>
      </c>
      <c r="D59" s="141" t="e">
        <f>'1 кв'!#REF!+'2 кв'!D59+'3 кв'!D59+'4 кв'!D59</f>
        <v>#REF!</v>
      </c>
      <c r="E59" s="128" t="e">
        <f t="shared" si="8"/>
        <v>#REF!</v>
      </c>
      <c r="F59" s="129">
        <f t="shared" si="1"/>
        <v>0</v>
      </c>
      <c r="G59" s="84">
        <f t="shared" si="2"/>
        <v>0</v>
      </c>
      <c r="H59" s="74">
        <f>'2021 (план)'!E59</f>
        <v>0</v>
      </c>
      <c r="I59" s="31">
        <f>'2021 факт як сума кварталів'!C59</f>
        <v>0</v>
      </c>
      <c r="J59" s="15" t="e">
        <f t="shared" si="3"/>
        <v>#REF!</v>
      </c>
    </row>
    <row r="60" spans="1:10" ht="16.5" x14ac:dyDescent="0.25">
      <c r="A60" s="19" t="s">
        <v>54</v>
      </c>
      <c r="B60" s="17">
        <v>350</v>
      </c>
      <c r="C60" s="141" t="e">
        <f>'1 кв'!#REF!+'2 кв'!C60+'3 кв'!C60+'4 кв'!C60</f>
        <v>#REF!</v>
      </c>
      <c r="D60" s="141" t="e">
        <f>'1 кв'!#REF!+'2 кв'!D60+'3 кв'!D60+'4 кв'!D60</f>
        <v>#REF!</v>
      </c>
      <c r="E60" s="128" t="e">
        <f t="shared" si="8"/>
        <v>#REF!</v>
      </c>
      <c r="F60" s="129">
        <f t="shared" si="1"/>
        <v>0</v>
      </c>
      <c r="G60" s="84">
        <f t="shared" si="2"/>
        <v>0</v>
      </c>
      <c r="H60" s="74">
        <f>'2021 (план)'!E60</f>
        <v>20320</v>
      </c>
      <c r="I60" s="31">
        <f>'2021 факт як сума кварталів'!C60</f>
        <v>0</v>
      </c>
      <c r="J60" s="15" t="e">
        <f t="shared" si="3"/>
        <v>#REF!</v>
      </c>
    </row>
    <row r="61" spans="1:10" ht="16.5" x14ac:dyDescent="0.25">
      <c r="A61" s="19" t="s">
        <v>55</v>
      </c>
      <c r="B61" s="17">
        <v>360</v>
      </c>
      <c r="C61" s="141" t="e">
        <f>'1 кв'!#REF!+'2 кв'!C61+'3 кв'!C61+'4 кв'!C61</f>
        <v>#REF!</v>
      </c>
      <c r="D61" s="141" t="e">
        <f>'1 кв'!#REF!+'2 кв'!D61+'3 кв'!D61+'4 кв'!D61</f>
        <v>#REF!</v>
      </c>
      <c r="E61" s="128" t="e">
        <f t="shared" si="8"/>
        <v>#REF!</v>
      </c>
      <c r="F61" s="129">
        <f t="shared" si="1"/>
        <v>0</v>
      </c>
      <c r="G61" s="84">
        <f t="shared" si="2"/>
        <v>0</v>
      </c>
      <c r="H61" s="74">
        <f>'2021 (план)'!E61</f>
        <v>16</v>
      </c>
      <c r="I61" s="31">
        <f>'2021 факт як сума кварталів'!C61</f>
        <v>0</v>
      </c>
      <c r="J61" s="15" t="e">
        <f t="shared" si="3"/>
        <v>#REF!</v>
      </c>
    </row>
    <row r="62" spans="1:10" ht="16.5" x14ac:dyDescent="0.25">
      <c r="A62" s="19" t="s">
        <v>25</v>
      </c>
      <c r="B62" s="17">
        <v>370</v>
      </c>
      <c r="C62" s="141" t="e">
        <f>'1 кв'!#REF!+'2 кв'!C62+'3 кв'!C62+'4 кв'!C62</f>
        <v>#REF!</v>
      </c>
      <c r="D62" s="141" t="e">
        <f>'1 кв'!#REF!+'2 кв'!D62+'3 кв'!D62+'4 кв'!D62</f>
        <v>#REF!</v>
      </c>
      <c r="E62" s="128" t="e">
        <f t="shared" si="8"/>
        <v>#REF!</v>
      </c>
      <c r="F62" s="129">
        <f t="shared" si="1"/>
        <v>0</v>
      </c>
      <c r="G62" s="84">
        <f t="shared" si="2"/>
        <v>0</v>
      </c>
      <c r="H62" s="74">
        <f>'2021 (план)'!E62</f>
        <v>8</v>
      </c>
      <c r="I62" s="31">
        <f>'2021 факт як сума кварталів'!C62</f>
        <v>0</v>
      </c>
      <c r="J62" s="15" t="e">
        <f t="shared" si="3"/>
        <v>#REF!</v>
      </c>
    </row>
    <row r="63" spans="1:10" ht="16.5" x14ac:dyDescent="0.25">
      <c r="A63" s="19" t="s">
        <v>26</v>
      </c>
      <c r="B63" s="17">
        <v>380</v>
      </c>
      <c r="C63" s="141" t="e">
        <f>'1 кв'!#REF!+'2 кв'!C63+'3 кв'!C63+'4 кв'!C63</f>
        <v>#REF!</v>
      </c>
      <c r="D63" s="141" t="e">
        <f>'1 кв'!#REF!+'2 кв'!D63+'3 кв'!D63+'4 кв'!D63</f>
        <v>#REF!</v>
      </c>
      <c r="E63" s="128" t="e">
        <f t="shared" si="8"/>
        <v>#REF!</v>
      </c>
      <c r="F63" s="129">
        <f t="shared" si="1"/>
        <v>0</v>
      </c>
      <c r="G63" s="84">
        <f t="shared" si="2"/>
        <v>0</v>
      </c>
      <c r="H63" s="74">
        <f>'2021 (план)'!E63</f>
        <v>24</v>
      </c>
      <c r="I63" s="31">
        <f>'2021 факт як сума кварталів'!C63</f>
        <v>0</v>
      </c>
      <c r="J63" s="15" t="e">
        <f t="shared" si="3"/>
        <v>#REF!</v>
      </c>
    </row>
    <row r="64" spans="1:10" ht="16.5" x14ac:dyDescent="0.25">
      <c r="A64" s="19" t="s">
        <v>90</v>
      </c>
      <c r="B64" s="17">
        <v>390</v>
      </c>
      <c r="C64" s="141" t="e">
        <f>'1 кв'!#REF!+'2 кв'!C64+'3 кв'!C64+'4 кв'!C64</f>
        <v>#REF!</v>
      </c>
      <c r="D64" s="141" t="e">
        <f>'1 кв'!#REF!+'2 кв'!D64+'3 кв'!D64+'4 кв'!D64</f>
        <v>#REF!</v>
      </c>
      <c r="E64" s="128" t="e">
        <f t="shared" si="8"/>
        <v>#REF!</v>
      </c>
      <c r="F64" s="129">
        <f t="shared" si="1"/>
        <v>0</v>
      </c>
      <c r="G64" s="84">
        <f t="shared" si="2"/>
        <v>0</v>
      </c>
      <c r="H64" s="74">
        <f>'2021 (план)'!E64</f>
        <v>0</v>
      </c>
      <c r="I64" s="31">
        <f>'2021 факт як сума кварталів'!C64</f>
        <v>0</v>
      </c>
      <c r="J64" s="15" t="e">
        <f t="shared" si="3"/>
        <v>#REF!</v>
      </c>
    </row>
    <row r="65" spans="1:10" s="15" customFormat="1" ht="16.5" x14ac:dyDescent="0.25">
      <c r="A65" s="104" t="s">
        <v>63</v>
      </c>
      <c r="B65" s="70">
        <v>400</v>
      </c>
      <c r="C65" s="134" t="e">
        <f>'1 кв'!#REF!+'2 кв'!C65+'3 кв'!C65+'4 кв'!C65</f>
        <v>#REF!</v>
      </c>
      <c r="D65" s="134" t="e">
        <f>'1 кв'!#REF!+'2 кв'!D65+'3 кв'!D65+'4 кв'!D65</f>
        <v>#REF!</v>
      </c>
      <c r="E65" s="128" t="e">
        <f t="shared" si="8"/>
        <v>#REF!</v>
      </c>
      <c r="F65" s="129">
        <f t="shared" si="1"/>
        <v>0</v>
      </c>
      <c r="G65" s="84">
        <f t="shared" si="2"/>
        <v>0</v>
      </c>
      <c r="H65" s="42">
        <f>'2021 (план)'!E65</f>
        <v>2308.8000000000002</v>
      </c>
      <c r="I65" s="31">
        <f>'2021 факт як сума кварталів'!C65</f>
        <v>0</v>
      </c>
      <c r="J65" s="15" t="e">
        <f t="shared" si="3"/>
        <v>#REF!</v>
      </c>
    </row>
    <row r="66" spans="1:10" s="34" customFormat="1" ht="14.25" customHeight="1" x14ac:dyDescent="0.25">
      <c r="A66" s="19" t="s">
        <v>172</v>
      </c>
      <c r="B66" s="17" t="s">
        <v>89</v>
      </c>
      <c r="C66" s="141" t="e">
        <f>'1 кв'!#REF!+'2 кв'!C66+'3 кв'!C66+'4 кв'!C66</f>
        <v>#REF!</v>
      </c>
      <c r="D66" s="141" t="e">
        <f>'1 кв'!#REF!+'2 кв'!D66+'3 кв'!D66+'4 кв'!D66</f>
        <v>#REF!</v>
      </c>
      <c r="E66" s="128" t="e">
        <f t="shared" si="8"/>
        <v>#REF!</v>
      </c>
      <c r="F66" s="129">
        <f t="shared" si="1"/>
        <v>0</v>
      </c>
      <c r="G66" s="84">
        <f t="shared" si="2"/>
        <v>0</v>
      </c>
      <c r="H66" s="74">
        <f>'2021 (план)'!E66</f>
        <v>52</v>
      </c>
      <c r="I66" s="31">
        <f>'2021 факт як сума кварталів'!C66</f>
        <v>0</v>
      </c>
      <c r="J66" s="15" t="e">
        <f t="shared" si="3"/>
        <v>#REF!</v>
      </c>
    </row>
    <row r="67" spans="1:10" s="34" customFormat="1" ht="16.5" customHeight="1" x14ac:dyDescent="0.25">
      <c r="A67" s="19" t="s">
        <v>173</v>
      </c>
      <c r="B67" s="17" t="s">
        <v>91</v>
      </c>
      <c r="C67" s="141" t="e">
        <f>'1 кв'!#REF!+'2 кв'!C67+'3 кв'!C67+'4 кв'!C67</f>
        <v>#REF!</v>
      </c>
      <c r="D67" s="141" t="e">
        <f>'1 кв'!#REF!+'2 кв'!D67+'3 кв'!D67+'4 кв'!D67</f>
        <v>#REF!</v>
      </c>
      <c r="E67" s="128" t="e">
        <f t="shared" si="8"/>
        <v>#REF!</v>
      </c>
      <c r="F67" s="129">
        <f t="shared" si="1"/>
        <v>0</v>
      </c>
      <c r="G67" s="84">
        <f t="shared" si="2"/>
        <v>0</v>
      </c>
      <c r="H67" s="74">
        <f>'2021 (план)'!E67</f>
        <v>0</v>
      </c>
      <c r="I67" s="31">
        <f>'2021 факт як сума кварталів'!C67</f>
        <v>0</v>
      </c>
      <c r="J67" s="15" t="e">
        <f t="shared" si="3"/>
        <v>#REF!</v>
      </c>
    </row>
    <row r="68" spans="1:10" s="34" customFormat="1" ht="13.5" customHeight="1" x14ac:dyDescent="0.25">
      <c r="A68" s="19" t="s">
        <v>174</v>
      </c>
      <c r="B68" s="17" t="s">
        <v>110</v>
      </c>
      <c r="C68" s="141" t="e">
        <f>'1 кв'!#REF!+'2 кв'!C68+'3 кв'!C68+'4 кв'!C68</f>
        <v>#REF!</v>
      </c>
      <c r="D68" s="141" t="e">
        <f>'1 кв'!#REF!+'2 кв'!D68+'3 кв'!D68+'4 кв'!D68</f>
        <v>#REF!</v>
      </c>
      <c r="E68" s="128" t="e">
        <f t="shared" si="8"/>
        <v>#REF!</v>
      </c>
      <c r="F68" s="129">
        <f t="shared" si="1"/>
        <v>0</v>
      </c>
      <c r="G68" s="84">
        <f t="shared" si="2"/>
        <v>0</v>
      </c>
      <c r="H68" s="74">
        <f>'2021 (план)'!E68</f>
        <v>1750</v>
      </c>
      <c r="I68" s="31">
        <f>'2021 факт як сума кварталів'!C68</f>
        <v>0</v>
      </c>
      <c r="J68" s="15" t="e">
        <f t="shared" si="3"/>
        <v>#REF!</v>
      </c>
    </row>
    <row r="69" spans="1:10" s="34" customFormat="1" ht="13.5" customHeight="1" x14ac:dyDescent="0.25">
      <c r="A69" s="19" t="s">
        <v>175</v>
      </c>
      <c r="B69" s="17" t="s">
        <v>122</v>
      </c>
      <c r="C69" s="141" t="e">
        <f>'1 кв'!#REF!+'2 кв'!C69+'3 кв'!C69+'4 кв'!C69</f>
        <v>#REF!</v>
      </c>
      <c r="D69" s="141" t="e">
        <f>'1 кв'!#REF!+'2 кв'!D69+'3 кв'!D69+'4 кв'!D69</f>
        <v>#REF!</v>
      </c>
      <c r="E69" s="128" t="e">
        <f t="shared" si="8"/>
        <v>#REF!</v>
      </c>
      <c r="F69" s="129">
        <f t="shared" si="1"/>
        <v>0</v>
      </c>
      <c r="G69" s="84">
        <f t="shared" si="2"/>
        <v>0</v>
      </c>
      <c r="H69" s="74">
        <f>'2021 (план)'!E69</f>
        <v>470.8</v>
      </c>
      <c r="I69" s="31">
        <f>'2021 факт як сума кварталів'!C69</f>
        <v>0</v>
      </c>
      <c r="J69" s="15" t="e">
        <f t="shared" si="3"/>
        <v>#REF!</v>
      </c>
    </row>
    <row r="70" spans="1:10" s="34" customFormat="1" ht="13.5" customHeight="1" x14ac:dyDescent="0.25">
      <c r="A70" s="19" t="s">
        <v>176</v>
      </c>
      <c r="B70" s="17" t="s">
        <v>171</v>
      </c>
      <c r="C70" s="141" t="e">
        <f>'1 кв'!#REF!+'2 кв'!C70+'3 кв'!C70+'4 кв'!C70</f>
        <v>#REF!</v>
      </c>
      <c r="D70" s="141" t="e">
        <f>'1 кв'!#REF!+'2 кв'!D70+'3 кв'!D70+'4 кв'!D70</f>
        <v>#REF!</v>
      </c>
      <c r="E70" s="128" t="e">
        <f t="shared" ref="E70" si="9">D70-C70</f>
        <v>#REF!</v>
      </c>
      <c r="F70" s="129">
        <f t="shared" ref="F70" si="10">IFERROR(D70/C70,)</f>
        <v>0</v>
      </c>
      <c r="G70" s="84">
        <f t="shared" ref="G70" si="11">IFERROR(D70/C70-100%,)</f>
        <v>0</v>
      </c>
      <c r="H70" s="74">
        <f>'2021 (план)'!E70</f>
        <v>36</v>
      </c>
      <c r="I70" s="31">
        <f>'2021 факт як сума кварталів'!C70</f>
        <v>0</v>
      </c>
      <c r="J70" s="15" t="e">
        <f t="shared" ref="J70" si="12">I70=D70</f>
        <v>#REF!</v>
      </c>
    </row>
    <row r="71" spans="1:10" s="15" customFormat="1" ht="16.5" x14ac:dyDescent="0.25">
      <c r="A71" s="104" t="s">
        <v>64</v>
      </c>
      <c r="B71" s="70">
        <v>500</v>
      </c>
      <c r="C71" s="134">
        <f>'1 кв'!C46+'2 кв'!C71+'3 кв'!C71+'4 кв'!C71</f>
        <v>158405.69999999998</v>
      </c>
      <c r="D71" s="134">
        <f>'1 кв'!D46+'2 кв'!D71+'3 кв'!D71+'4 кв'!D71</f>
        <v>42224.299999999996</v>
      </c>
      <c r="E71" s="128">
        <f t="shared" si="8"/>
        <v>-116181.4</v>
      </c>
      <c r="F71" s="129">
        <f t="shared" si="1"/>
        <v>0.26655795845730301</v>
      </c>
      <c r="G71" s="84">
        <f t="shared" si="2"/>
        <v>-0.73344204154269699</v>
      </c>
      <c r="H71" s="42">
        <f>'2021 (план)'!E71</f>
        <v>139586.9</v>
      </c>
      <c r="I71" s="31">
        <f>'2021 факт як сума кварталів'!C71</f>
        <v>0</v>
      </c>
      <c r="J71" s="15" t="b">
        <f t="shared" si="3"/>
        <v>0</v>
      </c>
    </row>
    <row r="72" spans="1:10" ht="16.5" x14ac:dyDescent="0.25">
      <c r="A72" s="19" t="s">
        <v>56</v>
      </c>
      <c r="B72" s="17">
        <v>510</v>
      </c>
      <c r="C72" s="141">
        <f>'1 кв'!C47+'2 кв'!C72+'3 кв'!C72+'4 кв'!C72</f>
        <v>30872.799999999999</v>
      </c>
      <c r="D72" s="141">
        <f>'1 кв'!D47+'2 кв'!D72+'3 кв'!D72+'4 кв'!D72</f>
        <v>6611.3</v>
      </c>
      <c r="E72" s="128">
        <f t="shared" si="8"/>
        <v>-24261.5</v>
      </c>
      <c r="F72" s="129">
        <f t="shared" si="1"/>
        <v>0.21414643310616466</v>
      </c>
      <c r="G72" s="84">
        <f t="shared" si="2"/>
        <v>-0.78585356689383534</v>
      </c>
      <c r="H72" s="74">
        <f>'2021 (план)'!E72</f>
        <v>24691.4</v>
      </c>
      <c r="I72" s="31">
        <f>'2021 факт як сума кварталів'!C72</f>
        <v>0</v>
      </c>
      <c r="J72" s="15" t="b">
        <f t="shared" si="3"/>
        <v>0</v>
      </c>
    </row>
    <row r="73" spans="1:10" ht="16.5" x14ac:dyDescent="0.25">
      <c r="A73" s="19" t="s">
        <v>22</v>
      </c>
      <c r="B73" s="17">
        <v>520</v>
      </c>
      <c r="C73" s="141">
        <f>'1 кв'!C48+'2 кв'!C73+'3 кв'!C73+'4 кв'!C73</f>
        <v>102518.8442622951</v>
      </c>
      <c r="D73" s="141">
        <f>'1 кв'!D48+'2 кв'!D73+'3 кв'!D73+'4 кв'!D73</f>
        <v>25485.3</v>
      </c>
      <c r="E73" s="128">
        <f t="shared" si="8"/>
        <v>-77033.544262295094</v>
      </c>
      <c r="F73" s="129">
        <f t="shared" si="1"/>
        <v>0.24859137052692187</v>
      </c>
      <c r="G73" s="84">
        <f t="shared" si="2"/>
        <v>-0.75140862947307818</v>
      </c>
      <c r="H73" s="74">
        <f>'2021 (план)'!E73</f>
        <v>91952.459016393448</v>
      </c>
      <c r="I73" s="31">
        <f>'2021 факт як сума кварталів'!C73</f>
        <v>0</v>
      </c>
      <c r="J73" s="15" t="b">
        <f t="shared" si="3"/>
        <v>0</v>
      </c>
    </row>
    <row r="74" spans="1:10" ht="16.5" x14ac:dyDescent="0.25">
      <c r="A74" s="19" t="s">
        <v>23</v>
      </c>
      <c r="B74" s="17">
        <v>530</v>
      </c>
      <c r="C74" s="141">
        <f>'1 кв'!C49+'2 кв'!C74+'3 кв'!C74+'4 кв'!C74</f>
        <v>21159.655737704918</v>
      </c>
      <c r="D74" s="141">
        <f>'1 кв'!D49+'2 кв'!D74+'3 кв'!D74+'4 кв'!D74</f>
        <v>5604</v>
      </c>
      <c r="E74" s="128">
        <f t="shared" si="8"/>
        <v>-15555.655737704918</v>
      </c>
      <c r="F74" s="129">
        <f t="shared" si="1"/>
        <v>0.26484362834004399</v>
      </c>
      <c r="G74" s="84">
        <f t="shared" si="2"/>
        <v>-0.73515637165995606</v>
      </c>
      <c r="H74" s="74">
        <f>'2021 (план)'!E74</f>
        <v>20229.540983606559</v>
      </c>
      <c r="I74" s="31">
        <f>'2021 факт як сума кварталів'!C74</f>
        <v>0</v>
      </c>
      <c r="J74" s="15" t="b">
        <f t="shared" si="3"/>
        <v>0</v>
      </c>
    </row>
    <row r="75" spans="1:10" ht="16.5" x14ac:dyDescent="0.25">
      <c r="A75" s="19" t="s">
        <v>24</v>
      </c>
      <c r="B75" s="17">
        <v>540</v>
      </c>
      <c r="C75" s="141">
        <f>'1 кв'!C50+'2 кв'!C75+'3 кв'!C75+'4 кв'!C75</f>
        <v>1830</v>
      </c>
      <c r="D75" s="141">
        <f>'1 кв'!D50+'2 кв'!D75+'3 кв'!D75+'4 кв'!D75</f>
        <v>4523.7</v>
      </c>
      <c r="E75" s="128">
        <f t="shared" si="8"/>
        <v>2693.7</v>
      </c>
      <c r="F75" s="129">
        <f t="shared" si="1"/>
        <v>2.4719672131147541</v>
      </c>
      <c r="G75" s="84">
        <f t="shared" si="2"/>
        <v>1.4719672131147541</v>
      </c>
      <c r="H75" s="74">
        <f>'2021 (план)'!E75</f>
        <v>0</v>
      </c>
      <c r="I75" s="31">
        <f>'2021 факт як сума кварталів'!C75</f>
        <v>0</v>
      </c>
      <c r="J75" s="15" t="b">
        <f t="shared" si="3"/>
        <v>0</v>
      </c>
    </row>
    <row r="76" spans="1:10" ht="16.5" x14ac:dyDescent="0.25">
      <c r="A76" s="19" t="s">
        <v>57</v>
      </c>
      <c r="B76" s="17">
        <v>550</v>
      </c>
      <c r="C76" s="141">
        <f>'1 кв'!C51+'2 кв'!C76+'3 кв'!C76+'4 кв'!C76</f>
        <v>2024.3999999999787</v>
      </c>
      <c r="D76" s="141">
        <f>'1 кв'!D51+'2 кв'!D76+'3 кв'!D76+'4 кв'!D76</f>
        <v>0</v>
      </c>
      <c r="E76" s="128">
        <f t="shared" si="8"/>
        <v>-2024.3999999999787</v>
      </c>
      <c r="F76" s="129">
        <f t="shared" si="1"/>
        <v>0</v>
      </c>
      <c r="G76" s="84">
        <f t="shared" si="2"/>
        <v>-1</v>
      </c>
      <c r="H76" s="74">
        <f>'2021 (план)'!E76</f>
        <v>2713.4999999999718</v>
      </c>
      <c r="I76" s="31">
        <f>'2021 факт як сума кварталів'!C76</f>
        <v>0</v>
      </c>
      <c r="J76" s="15" t="b">
        <f t="shared" si="3"/>
        <v>1</v>
      </c>
    </row>
    <row r="77" spans="1:10" s="38" customFormat="1" ht="16.5" x14ac:dyDescent="0.25">
      <c r="A77" s="36" t="s">
        <v>65</v>
      </c>
      <c r="B77" s="37">
        <v>600</v>
      </c>
      <c r="C77" s="69"/>
      <c r="D77" s="69"/>
      <c r="E77" s="128"/>
      <c r="F77" s="129"/>
      <c r="G77" s="84">
        <f t="shared" si="2"/>
        <v>0</v>
      </c>
      <c r="H77" s="74">
        <f>'2021 (план)'!E77</f>
        <v>0</v>
      </c>
      <c r="I77" s="31">
        <f>'2021 факт як сума кварталів'!C77</f>
        <v>0</v>
      </c>
      <c r="J77" s="15" t="b">
        <f t="shared" si="3"/>
        <v>1</v>
      </c>
    </row>
    <row r="78" spans="1:10" ht="16.5" x14ac:dyDescent="0.25">
      <c r="A78" s="5" t="s">
        <v>45</v>
      </c>
      <c r="B78" s="39">
        <v>610</v>
      </c>
      <c r="C78" s="134">
        <f>'1 кв'!C53+'2 кв'!C78+'3 кв'!C78+'4 кв'!C78</f>
        <v>8798.4</v>
      </c>
      <c r="D78" s="134">
        <f>'1 кв'!D53+'2 кв'!D78+'3 кв'!D78+'4 кв'!D78</f>
        <v>495.2</v>
      </c>
      <c r="E78" s="128">
        <f t="shared" si="8"/>
        <v>-8303.1999999999989</v>
      </c>
      <c r="F78" s="129">
        <f t="shared" si="1"/>
        <v>5.6282960538279692E-2</v>
      </c>
      <c r="G78" s="84">
        <f t="shared" si="2"/>
        <v>-0.94371703946172025</v>
      </c>
      <c r="H78" s="74">
        <f>'2021 (план)'!E78</f>
        <v>14596.8</v>
      </c>
      <c r="I78" s="31">
        <f>'2021 факт як сума кварталів'!C78</f>
        <v>0</v>
      </c>
      <c r="J78" s="15" t="b">
        <f t="shared" si="3"/>
        <v>0</v>
      </c>
    </row>
    <row r="79" spans="1:10" ht="16.5" x14ac:dyDescent="0.25">
      <c r="A79" s="40" t="s">
        <v>0</v>
      </c>
      <c r="B79" s="17">
        <v>611</v>
      </c>
      <c r="C79" s="141">
        <f>'1 кв'!C54+'2 кв'!C79+'3 кв'!C79+'4 кв'!C79</f>
        <v>8298.4</v>
      </c>
      <c r="D79" s="141">
        <f>'1 кв'!D54+'2 кв'!D79+'3 кв'!D79+'4 кв'!D79</f>
        <v>0</v>
      </c>
      <c r="E79" s="128">
        <f t="shared" si="8"/>
        <v>-8298.4</v>
      </c>
      <c r="F79" s="129">
        <f t="shared" si="1"/>
        <v>0</v>
      </c>
      <c r="G79" s="84">
        <f t="shared" si="2"/>
        <v>-1</v>
      </c>
      <c r="H79" s="74">
        <f>'2021 (план)'!E79</f>
        <v>14596.8</v>
      </c>
      <c r="I79" s="31">
        <f>'2021 факт як сума кварталів'!C79</f>
        <v>0</v>
      </c>
      <c r="J79" s="15" t="b">
        <f t="shared" si="3"/>
        <v>1</v>
      </c>
    </row>
    <row r="80" spans="1:10" ht="16.5" x14ac:dyDescent="0.25">
      <c r="A80" s="40" t="s">
        <v>46</v>
      </c>
      <c r="B80" s="17">
        <v>612</v>
      </c>
      <c r="C80" s="141">
        <f>'1 кв'!C55+'2 кв'!C80+'3 кв'!C80+'4 кв'!C80</f>
        <v>0</v>
      </c>
      <c r="D80" s="141">
        <f>'1 кв'!D55+'2 кв'!D80+'3 кв'!D80+'4 кв'!D80</f>
        <v>0</v>
      </c>
      <c r="E80" s="128">
        <f t="shared" si="8"/>
        <v>0</v>
      </c>
      <c r="F80" s="129">
        <f t="shared" si="1"/>
        <v>0</v>
      </c>
      <c r="G80" s="84">
        <f t="shared" si="2"/>
        <v>0</v>
      </c>
      <c r="H80" s="74">
        <f>'2021 (план)'!E80</f>
        <v>0</v>
      </c>
      <c r="I80" s="31">
        <f>'2021 факт як сума кварталів'!C80</f>
        <v>0</v>
      </c>
      <c r="J80" s="15" t="b">
        <f t="shared" si="3"/>
        <v>1</v>
      </c>
    </row>
    <row r="81" spans="1:10" ht="16.5" x14ac:dyDescent="0.25">
      <c r="A81" s="40" t="s">
        <v>66</v>
      </c>
      <c r="B81" s="17">
        <v>613</v>
      </c>
      <c r="C81" s="141">
        <f>'1 кв'!C56+'2 кв'!C81+'3 кв'!C81+'4 кв'!C81</f>
        <v>500</v>
      </c>
      <c r="D81" s="141">
        <f>'1 кв'!D56+'2 кв'!D81+'3 кв'!D81+'4 кв'!D81</f>
        <v>495.2</v>
      </c>
      <c r="E81" s="128">
        <f t="shared" si="8"/>
        <v>-4.8000000000000114</v>
      </c>
      <c r="F81" s="129">
        <f t="shared" si="1"/>
        <v>0.99039999999999995</v>
      </c>
      <c r="G81" s="84">
        <f t="shared" si="2"/>
        <v>-9.6000000000000529E-3</v>
      </c>
      <c r="H81" s="74">
        <f>'2021 (план)'!E81</f>
        <v>0</v>
      </c>
      <c r="I81" s="31">
        <f>'2021 факт як сума кварталів'!C81</f>
        <v>0</v>
      </c>
      <c r="J81" s="15" t="b">
        <f t="shared" si="3"/>
        <v>0</v>
      </c>
    </row>
    <row r="82" spans="1:10" s="125" customFormat="1" ht="12" x14ac:dyDescent="0.2">
      <c r="A82" s="118" t="s">
        <v>32</v>
      </c>
      <c r="B82" s="118" t="s">
        <v>33</v>
      </c>
      <c r="C82" s="118" t="s">
        <v>34</v>
      </c>
      <c r="D82" s="118" t="s">
        <v>35</v>
      </c>
      <c r="E82" s="118" t="s">
        <v>36</v>
      </c>
      <c r="F82" s="118" t="s">
        <v>37</v>
      </c>
      <c r="G82" s="121"/>
      <c r="H82" s="122"/>
      <c r="I82" s="123"/>
      <c r="J82" s="124"/>
    </row>
    <row r="83" spans="1:10" ht="16.5" customHeight="1" x14ac:dyDescent="0.25">
      <c r="A83" s="5" t="s">
        <v>1</v>
      </c>
      <c r="B83" s="39">
        <v>620</v>
      </c>
      <c r="C83" s="134">
        <f>'1 кв'!C58+'2 кв'!C83+'3 кв'!C83+'4 кв'!C83</f>
        <v>13498.4</v>
      </c>
      <c r="D83" s="134">
        <f>'1 кв'!D58+'2 кв'!D83+'3 кв'!D83+'4 кв'!D83</f>
        <v>495.2</v>
      </c>
      <c r="E83" s="128">
        <f t="shared" si="8"/>
        <v>-13003.199999999999</v>
      </c>
      <c r="F83" s="129">
        <f t="shared" si="1"/>
        <v>3.6685829431636341E-2</v>
      </c>
      <c r="G83" s="84">
        <f t="shared" si="2"/>
        <v>-0.96331417056836366</v>
      </c>
      <c r="H83" s="74">
        <f>'2021 (план)'!E83</f>
        <v>19296.8</v>
      </c>
      <c r="I83" s="31">
        <f>'2021 факт як сума кварталів'!C83</f>
        <v>0</v>
      </c>
      <c r="J83" s="15" t="b">
        <f t="shared" si="3"/>
        <v>0</v>
      </c>
    </row>
    <row r="84" spans="1:10" ht="16.5" x14ac:dyDescent="0.25">
      <c r="A84" s="40" t="s">
        <v>2</v>
      </c>
      <c r="B84" s="17">
        <v>621</v>
      </c>
      <c r="C84" s="141">
        <f>'1 кв'!C59+'2 кв'!C84+'3 кв'!C84+'4 кв'!C84</f>
        <v>0</v>
      </c>
      <c r="D84" s="141">
        <f>'1 кв'!D59+'2 кв'!D84+'3 кв'!D84+'4 кв'!D84</f>
        <v>0</v>
      </c>
      <c r="E84" s="128">
        <f t="shared" si="8"/>
        <v>0</v>
      </c>
      <c r="F84" s="129">
        <f t="shared" si="1"/>
        <v>0</v>
      </c>
      <c r="G84" s="84">
        <f t="shared" si="2"/>
        <v>0</v>
      </c>
      <c r="H84" s="74">
        <f>'2021 (план)'!E84</f>
        <v>0</v>
      </c>
      <c r="I84" s="31">
        <f>'2021 факт як сума кварталів'!C84</f>
        <v>0</v>
      </c>
      <c r="J84" s="15" t="b">
        <f t="shared" si="3"/>
        <v>1</v>
      </c>
    </row>
    <row r="85" spans="1:10" ht="16.5" x14ac:dyDescent="0.25">
      <c r="A85" s="40" t="s">
        <v>3</v>
      </c>
      <c r="B85" s="17">
        <v>622</v>
      </c>
      <c r="C85" s="141">
        <f>'1 кв'!C60+'2 кв'!C85+'3 кв'!C85+'4 кв'!C85</f>
        <v>5200</v>
      </c>
      <c r="D85" s="141">
        <f>'1 кв'!D60+'2 кв'!D85+'3 кв'!D85+'4 кв'!D85</f>
        <v>347.4</v>
      </c>
      <c r="E85" s="128">
        <f t="shared" si="8"/>
        <v>-4852.6000000000004</v>
      </c>
      <c r="F85" s="129">
        <f t="shared" si="1"/>
        <v>6.6807692307692304E-2</v>
      </c>
      <c r="G85" s="84">
        <f t="shared" ref="G85:G111" si="13">IFERROR(D85/C85-100%,)</f>
        <v>-0.93319230769230765</v>
      </c>
      <c r="H85" s="74">
        <f>'2021 (план)'!E85</f>
        <v>4700</v>
      </c>
      <c r="I85" s="31">
        <f>'2021 факт як сума кварталів'!C85</f>
        <v>0</v>
      </c>
      <c r="J85" s="15" t="b">
        <f t="shared" si="3"/>
        <v>0</v>
      </c>
    </row>
    <row r="86" spans="1:10" ht="16.5" x14ac:dyDescent="0.25">
      <c r="A86" s="40" t="s">
        <v>4</v>
      </c>
      <c r="B86" s="17">
        <v>623</v>
      </c>
      <c r="C86" s="141">
        <f>'1 кв'!C61+'2 кв'!C86+'3 кв'!C86+'4 кв'!C86</f>
        <v>0</v>
      </c>
      <c r="D86" s="141">
        <f>'1 кв'!D61+'2 кв'!D86+'3 кв'!D86+'4 кв'!D86</f>
        <v>0</v>
      </c>
      <c r="E86" s="128">
        <f t="shared" si="8"/>
        <v>0</v>
      </c>
      <c r="F86" s="129">
        <f t="shared" si="1"/>
        <v>0</v>
      </c>
      <c r="G86" s="84">
        <f t="shared" si="13"/>
        <v>0</v>
      </c>
      <c r="H86" s="74">
        <f>'2021 (план)'!E86</f>
        <v>0</v>
      </c>
      <c r="I86" s="31">
        <f>'2021 факт як сума кварталів'!C86</f>
        <v>0</v>
      </c>
      <c r="J86" s="15" t="b">
        <f t="shared" ref="J86:J106" si="14">I86=D86</f>
        <v>1</v>
      </c>
    </row>
    <row r="87" spans="1:10" ht="16.5" x14ac:dyDescent="0.25">
      <c r="A87" s="40" t="s">
        <v>5</v>
      </c>
      <c r="B87" s="17">
        <v>624</v>
      </c>
      <c r="C87" s="141">
        <f>'1 кв'!C62+'2 кв'!C87+'3 кв'!C87+'4 кв'!C87</f>
        <v>0</v>
      </c>
      <c r="D87" s="141">
        <f>'1 кв'!D62+'2 кв'!D87+'3 кв'!D87+'4 кв'!D87</f>
        <v>0</v>
      </c>
      <c r="E87" s="128">
        <f t="shared" si="8"/>
        <v>0</v>
      </c>
      <c r="F87" s="129">
        <f t="shared" ref="F87:F111" si="15">IFERROR(D87/C87,)</f>
        <v>0</v>
      </c>
      <c r="G87" s="84">
        <f t="shared" si="13"/>
        <v>0</v>
      </c>
      <c r="H87" s="74">
        <f>'2021 (план)'!E87</f>
        <v>0</v>
      </c>
      <c r="I87" s="31">
        <f>'2021 факт як сума кварталів'!C87</f>
        <v>0</v>
      </c>
      <c r="J87" s="15" t="b">
        <f t="shared" si="14"/>
        <v>1</v>
      </c>
    </row>
    <row r="88" spans="1:10" ht="16.5" x14ac:dyDescent="0.25">
      <c r="A88" s="40" t="s">
        <v>71</v>
      </c>
      <c r="B88" s="17">
        <v>625</v>
      </c>
      <c r="C88" s="141">
        <f>'1 кв'!C63+'2 кв'!C88+'3 кв'!C88+'4 кв'!C88</f>
        <v>8298.4</v>
      </c>
      <c r="D88" s="141">
        <f>'1 кв'!D63+'2 кв'!D88+'3 кв'!D88+'4 кв'!D88</f>
        <v>0</v>
      </c>
      <c r="E88" s="128">
        <f t="shared" si="8"/>
        <v>-8298.4</v>
      </c>
      <c r="F88" s="129">
        <f t="shared" si="15"/>
        <v>0</v>
      </c>
      <c r="G88" s="84">
        <f t="shared" si="13"/>
        <v>-1</v>
      </c>
      <c r="H88" s="74">
        <f>'2021 (план)'!E88</f>
        <v>14596.8</v>
      </c>
      <c r="I88" s="31">
        <f>'2021 факт як сума кварталів'!C88</f>
        <v>0</v>
      </c>
      <c r="J88" s="15" t="b">
        <f t="shared" si="14"/>
        <v>1</v>
      </c>
    </row>
    <row r="89" spans="1:10" ht="16.5" x14ac:dyDescent="0.25">
      <c r="A89" s="40" t="s">
        <v>6</v>
      </c>
      <c r="B89" s="17">
        <v>626</v>
      </c>
      <c r="C89" s="141">
        <f>'1 кв'!C64+'2 кв'!C89+'3 кв'!C89+'4 кв'!C89</f>
        <v>0</v>
      </c>
      <c r="D89" s="141">
        <f>'1 кв'!D64+'2 кв'!D89+'3 кв'!D89+'4 кв'!D89</f>
        <v>147.80000000000001</v>
      </c>
      <c r="E89" s="128">
        <f t="shared" si="8"/>
        <v>147.80000000000001</v>
      </c>
      <c r="F89" s="129">
        <f t="shared" si="15"/>
        <v>0</v>
      </c>
      <c r="G89" s="84">
        <f t="shared" si="13"/>
        <v>0</v>
      </c>
      <c r="H89" s="74">
        <f>'2021 (план)'!E89</f>
        <v>0</v>
      </c>
      <c r="I89" s="31">
        <f>'2021 факт як сума кварталів'!C89</f>
        <v>0</v>
      </c>
      <c r="J89" s="15" t="b">
        <f t="shared" si="14"/>
        <v>0</v>
      </c>
    </row>
    <row r="90" spans="1:10" s="15" customFormat="1" ht="16.5" x14ac:dyDescent="0.25">
      <c r="A90" s="36" t="s">
        <v>68</v>
      </c>
      <c r="B90" s="37">
        <v>700</v>
      </c>
      <c r="C90" s="69"/>
      <c r="D90" s="69"/>
      <c r="E90" s="128"/>
      <c r="F90" s="129"/>
      <c r="G90" s="84">
        <f t="shared" si="13"/>
        <v>0</v>
      </c>
      <c r="H90" s="74">
        <f>'2021 (план)'!E90</f>
        <v>0</v>
      </c>
      <c r="I90" s="31">
        <f>'2021 факт як сума кварталів'!C90</f>
        <v>0</v>
      </c>
      <c r="J90" s="15" t="b">
        <f t="shared" si="14"/>
        <v>1</v>
      </c>
    </row>
    <row r="91" spans="1:10" ht="16.5" x14ac:dyDescent="0.25">
      <c r="A91" s="5" t="s">
        <v>160</v>
      </c>
      <c r="B91" s="39">
        <v>710</v>
      </c>
      <c r="C91" s="134">
        <f>'1 кв'!C66+'2 кв'!C91+'3 кв'!C91+'4 кв'!C91</f>
        <v>0</v>
      </c>
      <c r="D91" s="134">
        <f>'1 кв'!D66+'2 кв'!D91+'3 кв'!D91+'4 кв'!D91</f>
        <v>0</v>
      </c>
      <c r="E91" s="128">
        <f t="shared" si="8"/>
        <v>0</v>
      </c>
      <c r="F91" s="129">
        <f t="shared" si="15"/>
        <v>0</v>
      </c>
      <c r="G91" s="84">
        <f t="shared" si="13"/>
        <v>0</v>
      </c>
      <c r="H91" s="74">
        <f>'2021 (план)'!E91</f>
        <v>0</v>
      </c>
      <c r="I91" s="31">
        <f>'2021 факт як сума кварталів'!C91</f>
        <v>0</v>
      </c>
      <c r="J91" s="15" t="b">
        <f t="shared" si="14"/>
        <v>1</v>
      </c>
    </row>
    <row r="92" spans="1:10" ht="16.5" x14ac:dyDescent="0.25">
      <c r="A92" s="40" t="s">
        <v>161</v>
      </c>
      <c r="B92" s="17">
        <v>711</v>
      </c>
      <c r="C92" s="141">
        <f>'1 кв'!C67+'2 кв'!C92+'3 кв'!C92+'4 кв'!C92</f>
        <v>0</v>
      </c>
      <c r="D92" s="141">
        <f>'1 кв'!D67+'2 кв'!D92+'3 кв'!D92+'4 кв'!D92</f>
        <v>0</v>
      </c>
      <c r="E92" s="128">
        <f t="shared" si="8"/>
        <v>0</v>
      </c>
      <c r="F92" s="129">
        <f t="shared" si="15"/>
        <v>0</v>
      </c>
      <c r="G92" s="84">
        <f t="shared" si="13"/>
        <v>0</v>
      </c>
      <c r="H92" s="74">
        <f>'2021 (план)'!E92</f>
        <v>0</v>
      </c>
      <c r="I92" s="31">
        <f>'2021 факт як сума кварталів'!C92</f>
        <v>0</v>
      </c>
      <c r="J92" s="15" t="b">
        <f t="shared" si="14"/>
        <v>1</v>
      </c>
    </row>
    <row r="93" spans="1:10" ht="16.5" x14ac:dyDescent="0.25">
      <c r="A93" s="40" t="s">
        <v>162</v>
      </c>
      <c r="B93" s="17">
        <v>712</v>
      </c>
      <c r="C93" s="141">
        <f>'1 кв'!C68+'2 кв'!C93+'3 кв'!C93+'4 кв'!C93</f>
        <v>0</v>
      </c>
      <c r="D93" s="141">
        <f>'1 кв'!D68+'2 кв'!D93+'3 кв'!D93+'4 кв'!D93</f>
        <v>0</v>
      </c>
      <c r="E93" s="128">
        <f t="shared" si="8"/>
        <v>0</v>
      </c>
      <c r="F93" s="129">
        <f t="shared" si="15"/>
        <v>0</v>
      </c>
      <c r="G93" s="84">
        <f t="shared" si="13"/>
        <v>0</v>
      </c>
      <c r="H93" s="74">
        <f>'2021 (план)'!E93</f>
        <v>0</v>
      </c>
      <c r="I93" s="31">
        <f>'2021 факт як сума кварталів'!C93</f>
        <v>0</v>
      </c>
      <c r="J93" s="15" t="b">
        <f t="shared" si="14"/>
        <v>1</v>
      </c>
    </row>
    <row r="94" spans="1:10" ht="16.5" x14ac:dyDescent="0.25">
      <c r="A94" s="40" t="s">
        <v>7</v>
      </c>
      <c r="B94" s="17">
        <v>713</v>
      </c>
      <c r="C94" s="141">
        <f>'1 кв'!C69+'2 кв'!C94+'3 кв'!C94+'4 кв'!C94</f>
        <v>0</v>
      </c>
      <c r="D94" s="141">
        <f>'1 кв'!D69+'2 кв'!D94+'3 кв'!D94+'4 кв'!D94</f>
        <v>0</v>
      </c>
      <c r="E94" s="128">
        <f t="shared" si="8"/>
        <v>0</v>
      </c>
      <c r="F94" s="129">
        <f t="shared" si="15"/>
        <v>0</v>
      </c>
      <c r="G94" s="84">
        <f t="shared" si="13"/>
        <v>0</v>
      </c>
      <c r="H94" s="74">
        <f>'2021 (план)'!E94</f>
        <v>0</v>
      </c>
      <c r="I94" s="31">
        <f>'2021 факт як сума кварталів'!C94</f>
        <v>0</v>
      </c>
      <c r="J94" s="15" t="b">
        <f t="shared" si="14"/>
        <v>1</v>
      </c>
    </row>
    <row r="95" spans="1:10" ht="16.5" x14ac:dyDescent="0.25">
      <c r="A95" s="40" t="s">
        <v>66</v>
      </c>
      <c r="B95" s="17">
        <v>714</v>
      </c>
      <c r="C95" s="141">
        <f>'1 кв'!C70+'2 кв'!C95+'3 кв'!C95+'4 кв'!C95</f>
        <v>0</v>
      </c>
      <c r="D95" s="141">
        <f>'1 кв'!D70+'2 кв'!D95+'3 кв'!D95+'4 кв'!D95</f>
        <v>0</v>
      </c>
      <c r="E95" s="128">
        <f t="shared" si="8"/>
        <v>0</v>
      </c>
      <c r="F95" s="129">
        <f t="shared" si="15"/>
        <v>0</v>
      </c>
      <c r="G95" s="84">
        <f t="shared" si="13"/>
        <v>0</v>
      </c>
      <c r="H95" s="74">
        <f>'2021 (план)'!E95</f>
        <v>0</v>
      </c>
      <c r="I95" s="31">
        <f>'2021 факт як сума кварталів'!C95</f>
        <v>0</v>
      </c>
      <c r="J95" s="15" t="b">
        <f t="shared" si="14"/>
        <v>1</v>
      </c>
    </row>
    <row r="96" spans="1:10" ht="16.5" x14ac:dyDescent="0.25">
      <c r="A96" s="5" t="s">
        <v>8</v>
      </c>
      <c r="B96" s="39">
        <v>720</v>
      </c>
      <c r="C96" s="134">
        <f>'1 кв'!C71+'2 кв'!C96+'3 кв'!C96+'4 кв'!C96</f>
        <v>0</v>
      </c>
      <c r="D96" s="134">
        <f>'1 кв'!D71+'2 кв'!D96+'3 кв'!D96+'4 кв'!D96</f>
        <v>0</v>
      </c>
      <c r="E96" s="128">
        <f t="shared" si="8"/>
        <v>0</v>
      </c>
      <c r="F96" s="129">
        <f t="shared" si="15"/>
        <v>0</v>
      </c>
      <c r="G96" s="84">
        <f t="shared" si="13"/>
        <v>0</v>
      </c>
      <c r="H96" s="74">
        <f>'2021 (план)'!E96</f>
        <v>0</v>
      </c>
      <c r="I96" s="31">
        <f>'2021 факт як сума кварталів'!C96</f>
        <v>0</v>
      </c>
      <c r="J96" s="15" t="b">
        <f t="shared" si="14"/>
        <v>1</v>
      </c>
    </row>
    <row r="97" spans="1:12" ht="16.5" x14ac:dyDescent="0.25">
      <c r="A97" s="40" t="s">
        <v>163</v>
      </c>
      <c r="B97" s="17">
        <v>721</v>
      </c>
      <c r="C97" s="141">
        <f>'1 кв'!C72+'2 кв'!C97+'3 кв'!C97+'4 кв'!C97</f>
        <v>0</v>
      </c>
      <c r="D97" s="141">
        <f>'1 кв'!D72+'2 кв'!D97+'3 кв'!D97+'4 кв'!D97</f>
        <v>0</v>
      </c>
      <c r="E97" s="128">
        <f t="shared" si="8"/>
        <v>0</v>
      </c>
      <c r="F97" s="129">
        <f t="shared" si="15"/>
        <v>0</v>
      </c>
      <c r="G97" s="84">
        <f t="shared" si="13"/>
        <v>0</v>
      </c>
      <c r="H97" s="74">
        <f>'2021 (план)'!E97</f>
        <v>0</v>
      </c>
      <c r="I97" s="31">
        <f>'2021 факт як сума кварталів'!C97</f>
        <v>0</v>
      </c>
      <c r="J97" s="15" t="b">
        <f t="shared" si="14"/>
        <v>1</v>
      </c>
    </row>
    <row r="98" spans="1:12" ht="16.5" x14ac:dyDescent="0.25">
      <c r="A98" s="40" t="s">
        <v>164</v>
      </c>
      <c r="B98" s="17">
        <v>722</v>
      </c>
      <c r="C98" s="141">
        <f>'1 кв'!C73+'2 кв'!C98+'3 кв'!C98+'4 кв'!C98</f>
        <v>0</v>
      </c>
      <c r="D98" s="141">
        <f>'1 кв'!D73+'2 кв'!D98+'3 кв'!D98+'4 кв'!D98</f>
        <v>0</v>
      </c>
      <c r="E98" s="128">
        <f t="shared" si="8"/>
        <v>0</v>
      </c>
      <c r="F98" s="129">
        <f t="shared" si="15"/>
        <v>0</v>
      </c>
      <c r="G98" s="84">
        <f t="shared" si="13"/>
        <v>0</v>
      </c>
      <c r="H98" s="74">
        <f>'2021 (план)'!E98</f>
        <v>0</v>
      </c>
      <c r="I98" s="31">
        <f>'2021 факт як сума кварталів'!C98</f>
        <v>0</v>
      </c>
      <c r="J98" s="15" t="b">
        <f t="shared" si="14"/>
        <v>1</v>
      </c>
    </row>
    <row r="99" spans="1:12" ht="16.5" x14ac:dyDescent="0.25">
      <c r="A99" s="40" t="s">
        <v>7</v>
      </c>
      <c r="B99" s="17">
        <v>723</v>
      </c>
      <c r="C99" s="141">
        <f>'1 кв'!C74+'2 кв'!C99+'3 кв'!C99+'4 кв'!C99</f>
        <v>0</v>
      </c>
      <c r="D99" s="141">
        <f>'1 кв'!D74+'2 кв'!D99+'3 кв'!D99+'4 кв'!D99</f>
        <v>0</v>
      </c>
      <c r="E99" s="128">
        <f t="shared" si="8"/>
        <v>0</v>
      </c>
      <c r="F99" s="129">
        <f t="shared" si="15"/>
        <v>0</v>
      </c>
      <c r="G99" s="84">
        <f t="shared" si="13"/>
        <v>0</v>
      </c>
      <c r="H99" s="74">
        <f>'2021 (план)'!E99</f>
        <v>0</v>
      </c>
      <c r="I99" s="31">
        <f>'2021 факт як сума кварталів'!C99</f>
        <v>0</v>
      </c>
      <c r="J99" s="15" t="b">
        <f t="shared" si="14"/>
        <v>1</v>
      </c>
    </row>
    <row r="100" spans="1:12" ht="16.5" x14ac:dyDescent="0.25">
      <c r="A100" s="40" t="s">
        <v>67</v>
      </c>
      <c r="B100" s="17">
        <v>724</v>
      </c>
      <c r="C100" s="141">
        <f>'1 кв'!C75+'2 кв'!C100+'3 кв'!C100+'4 кв'!C100</f>
        <v>0</v>
      </c>
      <c r="D100" s="141">
        <f>'1 кв'!D75+'2 кв'!D100+'3 кв'!D100+'4 кв'!D100</f>
        <v>0</v>
      </c>
      <c r="E100" s="128">
        <f t="shared" si="8"/>
        <v>0</v>
      </c>
      <c r="F100" s="129">
        <f t="shared" si="15"/>
        <v>0</v>
      </c>
      <c r="G100" s="84">
        <f t="shared" si="13"/>
        <v>0</v>
      </c>
      <c r="H100" s="74">
        <f>'2021 (план)'!E100</f>
        <v>0</v>
      </c>
      <c r="I100" s="31">
        <f>'2021 факт як сума кварталів'!C100</f>
        <v>0</v>
      </c>
      <c r="J100" s="15" t="b">
        <f t="shared" si="14"/>
        <v>1</v>
      </c>
    </row>
    <row r="101" spans="1:12" s="15" customFormat="1" ht="16.5" x14ac:dyDescent="0.25">
      <c r="A101" s="36" t="s">
        <v>10</v>
      </c>
      <c r="B101" s="37">
        <v>800</v>
      </c>
      <c r="C101" s="134">
        <f>'1 кв'!C76+'2 кв'!C101+'3 кв'!C101+'4 кв'!C101</f>
        <v>176892.6</v>
      </c>
      <c r="D101" s="134">
        <f>'1 кв'!D76+'2 кв'!D101+'3 кв'!D101+'4 кв'!D101</f>
        <v>57439.999999999993</v>
      </c>
      <c r="E101" s="128">
        <f t="shared" si="8"/>
        <v>-119452.6</v>
      </c>
      <c r="F101" s="129">
        <f t="shared" si="15"/>
        <v>0.32471680556450633</v>
      </c>
      <c r="G101" s="84">
        <f t="shared" si="13"/>
        <v>-0.67528319443549367</v>
      </c>
      <c r="H101" s="74">
        <f>'2021 (план)'!E101</f>
        <v>160386.69999999998</v>
      </c>
      <c r="I101" s="31">
        <f>'2021 факт як сума кварталів'!C101</f>
        <v>0</v>
      </c>
      <c r="J101" s="15" t="b">
        <f t="shared" si="14"/>
        <v>0</v>
      </c>
    </row>
    <row r="102" spans="1:12" s="15" customFormat="1" ht="16.5" x14ac:dyDescent="0.25">
      <c r="A102" s="36" t="s">
        <v>11</v>
      </c>
      <c r="B102" s="37">
        <v>900</v>
      </c>
      <c r="C102" s="134">
        <f>'1 кв'!C77+'2 кв'!C102+'3 кв'!C102+'4 кв'!C102</f>
        <v>171904.09999999998</v>
      </c>
      <c r="D102" s="134">
        <f>'1 кв'!D77+'2 кв'!D102+'3 кв'!D102+'4 кв'!D102</f>
        <v>42719.5</v>
      </c>
      <c r="E102" s="128">
        <f t="shared" si="8"/>
        <v>-129184.59999999998</v>
      </c>
      <c r="F102" s="129">
        <f t="shared" si="15"/>
        <v>0.24850774356167191</v>
      </c>
      <c r="G102" s="84">
        <f t="shared" si="13"/>
        <v>-0.75149225643832807</v>
      </c>
      <c r="H102" s="74">
        <f>'2021 (план)'!E102</f>
        <v>158883.69999999995</v>
      </c>
      <c r="I102" s="31">
        <f>'2021 факт як сума кварталів'!C102</f>
        <v>0</v>
      </c>
      <c r="J102" s="15" t="b">
        <f t="shared" si="14"/>
        <v>0</v>
      </c>
      <c r="K102" s="42"/>
      <c r="L102" s="42"/>
    </row>
    <row r="103" spans="1:12" s="15" customFormat="1" ht="16.5" x14ac:dyDescent="0.25">
      <c r="A103" s="36" t="s">
        <v>12</v>
      </c>
      <c r="B103" s="37">
        <v>1000</v>
      </c>
      <c r="C103" s="134">
        <v>0</v>
      </c>
      <c r="D103" s="134">
        <f>'1 кв'!D78+'2 кв'!D103+'3 кв'!D103+'4 кв'!D103</f>
        <v>14720.499999999993</v>
      </c>
      <c r="E103" s="128">
        <f t="shared" si="8"/>
        <v>14720.499999999993</v>
      </c>
      <c r="F103" s="129">
        <f t="shared" si="15"/>
        <v>0</v>
      </c>
      <c r="G103" s="84">
        <f t="shared" si="13"/>
        <v>0</v>
      </c>
      <c r="H103" s="74">
        <f>'2021 (план)'!E103</f>
        <v>1503.0000000000291</v>
      </c>
      <c r="I103" s="31">
        <f>'2021 факт як сума кварталів'!C103</f>
        <v>0</v>
      </c>
      <c r="J103" s="15" t="b">
        <f t="shared" si="14"/>
        <v>0</v>
      </c>
    </row>
    <row r="104" spans="1:12" s="8" customFormat="1" ht="16.5" x14ac:dyDescent="0.25">
      <c r="A104" s="36" t="s">
        <v>69</v>
      </c>
      <c r="B104" s="37"/>
      <c r="C104" s="69"/>
      <c r="D104" s="69"/>
      <c r="E104" s="30"/>
      <c r="F104" s="71"/>
      <c r="G104" s="84"/>
      <c r="H104" s="74"/>
      <c r="I104" s="31"/>
      <c r="J104" s="15"/>
    </row>
    <row r="105" spans="1:12" s="38" customFormat="1" ht="16.5" x14ac:dyDescent="0.25">
      <c r="A105" s="36" t="s">
        <v>123</v>
      </c>
      <c r="B105" s="37"/>
      <c r="C105" s="134">
        <f>'2021 (план)'!F105</f>
        <v>7485.8</v>
      </c>
      <c r="D105" s="134">
        <f>'2021 факт як сума кварталів'!D105</f>
        <v>0</v>
      </c>
      <c r="E105" s="128">
        <f t="shared" si="8"/>
        <v>-7485.8</v>
      </c>
      <c r="F105" s="129">
        <f t="shared" si="15"/>
        <v>0</v>
      </c>
      <c r="G105" s="84">
        <f t="shared" si="13"/>
        <v>-1</v>
      </c>
      <c r="H105" s="42">
        <f>'2021 (план)'!E105</f>
        <v>7485.8</v>
      </c>
      <c r="I105" s="31">
        <f>'2021 факт як сума кварталів'!C105</f>
        <v>0</v>
      </c>
      <c r="J105" s="15" t="b">
        <f t="shared" si="14"/>
        <v>1</v>
      </c>
    </row>
    <row r="106" spans="1:12" s="8" customFormat="1" ht="16.5" x14ac:dyDescent="0.25">
      <c r="A106" s="36" t="s">
        <v>124</v>
      </c>
      <c r="B106" s="37"/>
      <c r="C106" s="134">
        <f>C105+C103</f>
        <v>7485.8</v>
      </c>
      <c r="D106" s="134">
        <f>D105+D103</f>
        <v>14720.499999999993</v>
      </c>
      <c r="E106" s="128">
        <f t="shared" si="8"/>
        <v>7234.6999999999925</v>
      </c>
      <c r="F106" s="129">
        <f t="shared" si="15"/>
        <v>1.9664564909562094</v>
      </c>
      <c r="G106" s="84">
        <f t="shared" si="13"/>
        <v>0.96645649095620945</v>
      </c>
      <c r="H106" s="74">
        <f>'2021 (план)'!E106</f>
        <v>8988.8000000000175</v>
      </c>
      <c r="I106" s="31">
        <f>'2021 факт як сума кварталів'!C106</f>
        <v>0</v>
      </c>
      <c r="J106" s="15" t="b">
        <f t="shared" si="14"/>
        <v>0</v>
      </c>
    </row>
    <row r="107" spans="1:12" ht="16.5" x14ac:dyDescent="0.25">
      <c r="A107" s="5" t="s">
        <v>13</v>
      </c>
      <c r="B107" s="39">
        <v>1100</v>
      </c>
      <c r="C107" s="141">
        <f>'2021 (план)'!E107</f>
        <v>0</v>
      </c>
      <c r="D107" s="154"/>
      <c r="E107" s="128">
        <f t="shared" si="8"/>
        <v>0</v>
      </c>
      <c r="F107" s="129">
        <f t="shared" si="15"/>
        <v>0</v>
      </c>
      <c r="G107" s="84">
        <f t="shared" si="13"/>
        <v>0</v>
      </c>
      <c r="H107" s="74">
        <f>'2021 (план)'!E107</f>
        <v>0</v>
      </c>
      <c r="I107" s="31">
        <f>'2021 факт як сума кварталів'!C107</f>
        <v>0</v>
      </c>
      <c r="J107" s="15"/>
    </row>
    <row r="108" spans="1:12" ht="16.5" x14ac:dyDescent="0.25">
      <c r="A108" s="5" t="s">
        <v>14</v>
      </c>
      <c r="B108" s="39">
        <v>1200</v>
      </c>
      <c r="C108" s="141">
        <f>'2021 (план)'!E108</f>
        <v>0</v>
      </c>
      <c r="D108" s="154"/>
      <c r="E108" s="128">
        <f t="shared" si="8"/>
        <v>0</v>
      </c>
      <c r="F108" s="129">
        <f t="shared" si="15"/>
        <v>0</v>
      </c>
      <c r="G108" s="84">
        <f t="shared" si="13"/>
        <v>0</v>
      </c>
      <c r="H108" s="74">
        <f>'2021 (план)'!E108</f>
        <v>0</v>
      </c>
      <c r="I108" s="31">
        <f>'2021 факт як сума кварталів'!C108</f>
        <v>0</v>
      </c>
      <c r="J108" s="15"/>
    </row>
    <row r="109" spans="1:12" ht="16.5" x14ac:dyDescent="0.25">
      <c r="A109" s="5" t="s">
        <v>70</v>
      </c>
      <c r="B109" s="39">
        <v>1300</v>
      </c>
      <c r="C109" s="141">
        <f>'2021 (план)'!E109</f>
        <v>0</v>
      </c>
      <c r="D109" s="154"/>
      <c r="E109" s="128">
        <f t="shared" si="8"/>
        <v>0</v>
      </c>
      <c r="F109" s="129">
        <f t="shared" si="15"/>
        <v>0</v>
      </c>
      <c r="G109" s="84">
        <f t="shared" si="13"/>
        <v>0</v>
      </c>
      <c r="H109" s="74">
        <f>'2021 (план)'!E109</f>
        <v>0</v>
      </c>
      <c r="I109" s="31">
        <f>'2021 факт як сума кварталів'!C109</f>
        <v>0</v>
      </c>
      <c r="J109" s="15"/>
    </row>
    <row r="110" spans="1:12" ht="16.5" x14ac:dyDescent="0.25">
      <c r="A110" s="5" t="s">
        <v>15</v>
      </c>
      <c r="B110" s="39">
        <v>1400</v>
      </c>
      <c r="C110" s="141">
        <f>'2021 (план)'!E110</f>
        <v>0</v>
      </c>
      <c r="D110" s="154"/>
      <c r="E110" s="128">
        <f t="shared" si="8"/>
        <v>0</v>
      </c>
      <c r="F110" s="129">
        <f t="shared" si="15"/>
        <v>0</v>
      </c>
      <c r="G110" s="84">
        <f t="shared" si="13"/>
        <v>0</v>
      </c>
      <c r="H110" s="74">
        <f>'2021 (план)'!E110</f>
        <v>0</v>
      </c>
      <c r="I110" s="31" t="str">
        <f>'2021 факт як сума кварталів'!C110</f>
        <v>−</v>
      </c>
      <c r="J110" s="15"/>
    </row>
    <row r="111" spans="1:12" ht="16.5" customHeight="1" x14ac:dyDescent="0.25">
      <c r="A111" s="5" t="s">
        <v>16</v>
      </c>
      <c r="B111" s="39">
        <v>1500</v>
      </c>
      <c r="C111" s="141">
        <f>'2021 (план)'!E111</f>
        <v>0</v>
      </c>
      <c r="D111" s="154"/>
      <c r="E111" s="128">
        <f t="shared" si="8"/>
        <v>0</v>
      </c>
      <c r="F111" s="129">
        <f t="shared" si="15"/>
        <v>0</v>
      </c>
      <c r="G111" s="84">
        <f t="shared" si="13"/>
        <v>0</v>
      </c>
      <c r="H111" s="74">
        <f>'2021 (план)'!E111</f>
        <v>0</v>
      </c>
      <c r="I111" s="31" t="str">
        <f>'2021 факт як сума кварталів'!C111</f>
        <v>−</v>
      </c>
      <c r="J111" s="15"/>
    </row>
    <row r="114" spans="1:8" s="8" customFormat="1" x14ac:dyDescent="0.2">
      <c r="A114" s="7"/>
      <c r="E114" s="100"/>
      <c r="F114" s="100"/>
      <c r="H114" s="18"/>
    </row>
    <row r="115" spans="1:8" s="29" customFormat="1" ht="16.5" x14ac:dyDescent="0.25">
      <c r="A115" s="45" t="s">
        <v>78</v>
      </c>
      <c r="C115" s="177"/>
      <c r="D115" s="177"/>
      <c r="E115" s="178" t="s">
        <v>178</v>
      </c>
      <c r="F115" s="178"/>
      <c r="G115" s="46"/>
      <c r="H115" s="14"/>
    </row>
    <row r="116" spans="1:8" s="29" customFormat="1" ht="16.5" x14ac:dyDescent="0.25">
      <c r="A116" s="45"/>
      <c r="C116" s="47"/>
      <c r="D116" s="47"/>
      <c r="G116" s="46"/>
      <c r="H116" s="14"/>
    </row>
    <row r="117" spans="1:8" s="29" customFormat="1" ht="16.5" x14ac:dyDescent="0.25">
      <c r="A117" s="45"/>
      <c r="G117" s="46"/>
      <c r="H117" s="14"/>
    </row>
    <row r="118" spans="1:8" s="29" customFormat="1" ht="16.5" x14ac:dyDescent="0.25">
      <c r="A118" s="45" t="s">
        <v>73</v>
      </c>
      <c r="C118" s="177"/>
      <c r="D118" s="177"/>
      <c r="E118" s="158" t="s">
        <v>179</v>
      </c>
      <c r="F118" s="15"/>
      <c r="H118" s="14"/>
    </row>
    <row r="119" spans="1:8" s="8" customFormat="1" ht="16.5" x14ac:dyDescent="0.2">
      <c r="A119" s="48"/>
      <c r="E119" s="100"/>
      <c r="F119" s="100"/>
      <c r="H119" s="18"/>
    </row>
    <row r="120" spans="1:8" s="8" customFormat="1" ht="16.5" x14ac:dyDescent="0.2">
      <c r="A120" s="48"/>
      <c r="E120" s="100"/>
      <c r="F120" s="100"/>
      <c r="H120" s="18"/>
    </row>
    <row r="121" spans="1:8" ht="16.5" x14ac:dyDescent="0.2">
      <c r="A121" s="49"/>
      <c r="B121" s="50"/>
      <c r="C121" s="179"/>
      <c r="D121" s="179"/>
      <c r="E121" s="179"/>
      <c r="F121" s="51"/>
    </row>
    <row r="122" spans="1:8" ht="16.5" x14ac:dyDescent="0.2">
      <c r="A122" s="49"/>
      <c r="B122" s="50"/>
      <c r="C122" s="51"/>
      <c r="D122" s="52"/>
      <c r="E122" s="51"/>
      <c r="F122" s="51"/>
    </row>
    <row r="123" spans="1:8" x14ac:dyDescent="0.2">
      <c r="B123" s="50"/>
      <c r="F123" s="51"/>
    </row>
    <row r="124" spans="1:8" ht="16.5" x14ac:dyDescent="0.2">
      <c r="A124" s="49"/>
      <c r="B124" s="50"/>
      <c r="C124" s="50"/>
      <c r="D124" s="53"/>
      <c r="E124" s="50"/>
      <c r="F124" s="50"/>
      <c r="G124" s="50"/>
    </row>
  </sheetData>
  <mergeCells count="22">
    <mergeCell ref="C121:E121"/>
    <mergeCell ref="A12:F12"/>
    <mergeCell ref="A13:A14"/>
    <mergeCell ref="B13:B14"/>
    <mergeCell ref="C13:C14"/>
    <mergeCell ref="D13:D14"/>
    <mergeCell ref="E13:F13"/>
    <mergeCell ref="C115:D115"/>
    <mergeCell ref="E115:F115"/>
    <mergeCell ref="C118:D118"/>
    <mergeCell ref="B1:F1"/>
    <mergeCell ref="B2:F2"/>
    <mergeCell ref="B3:F3"/>
    <mergeCell ref="B4:F4"/>
    <mergeCell ref="B5:F5"/>
    <mergeCell ref="A11:F11"/>
    <mergeCell ref="G12:G14"/>
    <mergeCell ref="B9:F9"/>
    <mergeCell ref="B6:F6"/>
    <mergeCell ref="B10:F10"/>
    <mergeCell ref="B7:F7"/>
    <mergeCell ref="B8:F8"/>
  </mergeCells>
  <printOptions horizontalCentered="1" verticalCentered="1"/>
  <pageMargins left="0.23622047244094491" right="0.19685039370078741" top="0.78740157480314965" bottom="0.11811023622047245" header="0" footer="0"/>
  <pageSetup paperSize="9" scale="79" fitToHeight="0" orientation="landscape" r:id="rId1"/>
  <rowBreaks count="2" manualBreakCount="2">
    <brk id="39" max="5" man="1"/>
    <brk id="81" max="5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1:K124"/>
  <sheetViews>
    <sheetView view="pageBreakPreview" zoomScale="75" zoomScaleNormal="110" zoomScaleSheetLayoutView="75" workbookViewId="0">
      <selection activeCell="F14" sqref="F14"/>
    </sheetView>
  </sheetViews>
  <sheetFormatPr defaultColWidth="9.140625" defaultRowHeight="15" x14ac:dyDescent="0.2"/>
  <cols>
    <col min="1" max="1" width="106" style="44" customWidth="1"/>
    <col min="2" max="2" width="7.7109375" style="6" customWidth="1"/>
    <col min="3" max="3" width="12.28515625" style="8" customWidth="1"/>
    <col min="4" max="4" width="13.5703125" style="6" customWidth="1"/>
    <col min="5" max="5" width="11.28515625" style="6" bestFit="1" customWidth="1"/>
    <col min="6" max="6" width="13" style="92" customWidth="1"/>
    <col min="7" max="7" width="11.28515625" style="6" bestFit="1" customWidth="1"/>
    <col min="8" max="8" width="11.28515625" style="6" customWidth="1"/>
    <col min="9" max="9" width="9.85546875" style="6" bestFit="1" customWidth="1"/>
    <col min="10" max="16384" width="9.140625" style="6"/>
  </cols>
  <sheetData>
    <row r="11" spans="1:8" s="8" customFormat="1" ht="15.75" x14ac:dyDescent="0.25">
      <c r="A11" s="199" t="s">
        <v>155</v>
      </c>
      <c r="B11" s="199"/>
      <c r="C11" s="199"/>
      <c r="D11" s="199"/>
      <c r="E11" s="199"/>
      <c r="F11" s="199"/>
    </row>
    <row r="12" spans="1:8" s="8" customFormat="1" ht="18" x14ac:dyDescent="0.25">
      <c r="A12" s="200" t="str">
        <f>'1 кв'!A12:F12</f>
        <v xml:space="preserve">КНП "Новояворівська лікарня ім.Ю.Липи"НМР </v>
      </c>
      <c r="B12" s="200"/>
      <c r="C12" s="200"/>
      <c r="D12" s="200"/>
      <c r="E12" s="200"/>
      <c r="F12" s="200"/>
      <c r="G12" s="54" t="s">
        <v>111</v>
      </c>
    </row>
    <row r="13" spans="1:8" s="9" customFormat="1" ht="32.25" customHeight="1" x14ac:dyDescent="0.2">
      <c r="A13" s="201" t="s">
        <v>30</v>
      </c>
      <c r="B13" s="201" t="s">
        <v>31</v>
      </c>
      <c r="C13" s="202" t="s">
        <v>136</v>
      </c>
      <c r="D13" s="184" t="s">
        <v>112</v>
      </c>
      <c r="E13" s="184"/>
      <c r="F13" s="184"/>
      <c r="G13" s="184"/>
    </row>
    <row r="14" spans="1:8" s="10" customFormat="1" ht="43.5" customHeight="1" x14ac:dyDescent="0.2">
      <c r="A14" s="201"/>
      <c r="B14" s="201"/>
      <c r="C14" s="203"/>
      <c r="D14" s="1" t="s">
        <v>113</v>
      </c>
      <c r="E14" s="1" t="s">
        <v>114</v>
      </c>
      <c r="F14" s="85" t="s">
        <v>115</v>
      </c>
      <c r="G14" s="1" t="s">
        <v>116</v>
      </c>
    </row>
    <row r="15" spans="1:8" s="8" customFormat="1" x14ac:dyDescent="0.2">
      <c r="A15" s="11" t="s">
        <v>32</v>
      </c>
      <c r="B15" s="55" t="s">
        <v>33</v>
      </c>
      <c r="C15" s="11" t="s">
        <v>34</v>
      </c>
      <c r="D15" s="55" t="s">
        <v>35</v>
      </c>
      <c r="E15" s="11" t="s">
        <v>36</v>
      </c>
      <c r="F15" s="55" t="s">
        <v>37</v>
      </c>
      <c r="G15" s="11" t="s">
        <v>117</v>
      </c>
    </row>
    <row r="16" spans="1:8" s="15" customFormat="1" ht="15" customHeight="1" x14ac:dyDescent="0.25">
      <c r="A16" s="12" t="s">
        <v>72</v>
      </c>
      <c r="B16" s="13">
        <v>100</v>
      </c>
      <c r="C16" s="93">
        <f>D16+E16+F16+G16</f>
        <v>0</v>
      </c>
      <c r="D16" s="132">
        <f t="shared" ref="D16" si="0">D17+D22+D24+D26+D32</f>
        <v>0</v>
      </c>
      <c r="E16" s="132">
        <f t="shared" ref="E16" si="1">E17+E22+E24+E26+E32</f>
        <v>0</v>
      </c>
      <c r="F16" s="132">
        <f t="shared" ref="F16" si="2">F17+F22+F24+F26+F32</f>
        <v>0</v>
      </c>
      <c r="G16" s="132">
        <f t="shared" ref="G16" si="3">G17+G22+G24+G26+G32</f>
        <v>0</v>
      </c>
      <c r="H16" s="14"/>
    </row>
    <row r="17" spans="1:8" s="8" customFormat="1" ht="15.75" x14ac:dyDescent="0.25">
      <c r="A17" s="16" t="s">
        <v>156</v>
      </c>
      <c r="B17" s="17">
        <v>110</v>
      </c>
      <c r="C17" s="56">
        <f>D17+E17+F17+G17</f>
        <v>0</v>
      </c>
      <c r="D17" s="133">
        <f>D18+D19+D20+D21</f>
        <v>0</v>
      </c>
      <c r="E17" s="133">
        <f t="shared" ref="E17:G17" si="4">E18+E19+E20+E21</f>
        <v>0</v>
      </c>
      <c r="F17" s="133">
        <f t="shared" si="4"/>
        <v>0</v>
      </c>
      <c r="G17" s="133">
        <f t="shared" si="4"/>
        <v>0</v>
      </c>
      <c r="H17" s="18"/>
    </row>
    <row r="18" spans="1:8" x14ac:dyDescent="0.2">
      <c r="A18" s="19" t="s">
        <v>74</v>
      </c>
      <c r="B18" s="17" t="s">
        <v>76</v>
      </c>
      <c r="C18" s="57">
        <f>D18+E18+F18+G18</f>
        <v>0</v>
      </c>
      <c r="D18" s="77"/>
      <c r="E18" s="77"/>
      <c r="F18" s="87"/>
      <c r="G18" s="4"/>
      <c r="H18" s="20"/>
    </row>
    <row r="19" spans="1:8" x14ac:dyDescent="0.2">
      <c r="A19" s="19" t="s">
        <v>75</v>
      </c>
      <c r="B19" s="17" t="s">
        <v>77</v>
      </c>
      <c r="C19" s="57">
        <f t="shared" ref="C19:C25" si="5">D19+E19+F19+G19</f>
        <v>0</v>
      </c>
      <c r="D19" s="77"/>
      <c r="E19" s="77"/>
      <c r="F19" s="87"/>
      <c r="G19" s="4"/>
      <c r="H19" s="20"/>
    </row>
    <row r="20" spans="1:8" x14ac:dyDescent="0.2">
      <c r="A20" s="19" t="s">
        <v>132</v>
      </c>
      <c r="B20" s="17" t="s">
        <v>130</v>
      </c>
      <c r="C20" s="57">
        <f t="shared" si="5"/>
        <v>0</v>
      </c>
      <c r="D20" s="77"/>
      <c r="E20" s="77"/>
      <c r="F20" s="87"/>
      <c r="G20" s="4"/>
      <c r="H20" s="20"/>
    </row>
    <row r="21" spans="1:8" x14ac:dyDescent="0.2">
      <c r="A21" s="94" t="s">
        <v>170</v>
      </c>
      <c r="B21" s="17" t="s">
        <v>131</v>
      </c>
      <c r="C21" s="57">
        <f t="shared" si="5"/>
        <v>0</v>
      </c>
      <c r="D21" s="77"/>
      <c r="E21" s="77"/>
      <c r="F21" s="87"/>
      <c r="G21" s="4"/>
      <c r="H21" s="20"/>
    </row>
    <row r="22" spans="1:8" x14ac:dyDescent="0.2">
      <c r="A22" s="21" t="s">
        <v>47</v>
      </c>
      <c r="B22" s="17">
        <v>111</v>
      </c>
      <c r="C22" s="57">
        <f t="shared" si="5"/>
        <v>0</v>
      </c>
      <c r="D22" s="77"/>
      <c r="E22" s="77"/>
      <c r="F22" s="87"/>
      <c r="G22" s="4"/>
      <c r="H22" s="20"/>
    </row>
    <row r="23" spans="1:8" x14ac:dyDescent="0.2">
      <c r="A23" s="19" t="s">
        <v>48</v>
      </c>
      <c r="B23" s="17" t="s">
        <v>59</v>
      </c>
      <c r="C23" s="57">
        <f t="shared" si="5"/>
        <v>0</v>
      </c>
      <c r="D23" s="77"/>
      <c r="E23" s="77"/>
      <c r="F23" s="87"/>
      <c r="G23" s="4"/>
      <c r="H23" s="20"/>
    </row>
    <row r="24" spans="1:8" ht="15.75" x14ac:dyDescent="0.25">
      <c r="A24" s="21" t="s">
        <v>38</v>
      </c>
      <c r="B24" s="17">
        <v>120</v>
      </c>
      <c r="C24" s="57">
        <f t="shared" si="5"/>
        <v>0</v>
      </c>
      <c r="D24" s="133">
        <f t="shared" ref="D24:G24" si="6">D25</f>
        <v>0</v>
      </c>
      <c r="E24" s="133">
        <f t="shared" si="6"/>
        <v>0</v>
      </c>
      <c r="F24" s="133">
        <f t="shared" si="6"/>
        <v>0</v>
      </c>
      <c r="G24" s="133">
        <f t="shared" si="6"/>
        <v>0</v>
      </c>
      <c r="H24" s="20"/>
    </row>
    <row r="25" spans="1:8" x14ac:dyDescent="0.2">
      <c r="A25" s="21"/>
      <c r="B25" s="17">
        <v>121</v>
      </c>
      <c r="C25" s="57">
        <f t="shared" si="5"/>
        <v>0</v>
      </c>
      <c r="D25" s="4"/>
      <c r="E25" s="4"/>
      <c r="F25" s="87"/>
      <c r="G25" s="4"/>
      <c r="H25" s="20"/>
    </row>
    <row r="26" spans="1:8" ht="15.75" x14ac:dyDescent="0.25">
      <c r="A26" s="22" t="s">
        <v>27</v>
      </c>
      <c r="B26" s="17">
        <v>130</v>
      </c>
      <c r="C26" s="57">
        <f t="shared" ref="C26:C70" si="7">D26+E26+F26+G26</f>
        <v>0</v>
      </c>
      <c r="D26" s="133">
        <f t="shared" ref="D26:G26" si="8">D27+D28+D29</f>
        <v>0</v>
      </c>
      <c r="E26" s="133">
        <f t="shared" si="8"/>
        <v>0</v>
      </c>
      <c r="F26" s="133">
        <f t="shared" si="8"/>
        <v>0</v>
      </c>
      <c r="G26" s="133">
        <f t="shared" si="8"/>
        <v>0</v>
      </c>
      <c r="H26" s="20"/>
    </row>
    <row r="27" spans="1:8" x14ac:dyDescent="0.2">
      <c r="A27" s="19" t="s">
        <v>28</v>
      </c>
      <c r="B27" s="17">
        <v>131</v>
      </c>
      <c r="C27" s="57">
        <f t="shared" si="7"/>
        <v>0</v>
      </c>
      <c r="D27" s="98"/>
      <c r="E27" s="77"/>
      <c r="F27" s="87"/>
      <c r="G27" s="4"/>
      <c r="H27" s="20"/>
    </row>
    <row r="28" spans="1:8" x14ac:dyDescent="0.2">
      <c r="A28" s="19" t="s">
        <v>29</v>
      </c>
      <c r="B28" s="23">
        <v>132</v>
      </c>
      <c r="C28" s="57">
        <f t="shared" si="7"/>
        <v>0</v>
      </c>
      <c r="D28" s="77"/>
      <c r="E28" s="4"/>
      <c r="F28" s="87"/>
      <c r="G28" s="4"/>
      <c r="H28" s="20"/>
    </row>
    <row r="29" spans="1:8" ht="30" x14ac:dyDescent="0.25">
      <c r="A29" s="19" t="s">
        <v>80</v>
      </c>
      <c r="B29" s="23">
        <v>133</v>
      </c>
      <c r="C29" s="56">
        <f t="shared" si="7"/>
        <v>0</v>
      </c>
      <c r="D29" s="133">
        <f t="shared" ref="D29:G29" si="9">D30+D31</f>
        <v>0</v>
      </c>
      <c r="E29" s="133">
        <f t="shared" si="9"/>
        <v>0</v>
      </c>
      <c r="F29" s="133">
        <f t="shared" si="9"/>
        <v>0</v>
      </c>
      <c r="G29" s="133">
        <f t="shared" si="9"/>
        <v>0</v>
      </c>
      <c r="H29" s="20"/>
    </row>
    <row r="30" spans="1:8" x14ac:dyDescent="0.2">
      <c r="A30" s="24" t="s">
        <v>83</v>
      </c>
      <c r="B30" s="23" t="s">
        <v>84</v>
      </c>
      <c r="C30" s="57">
        <f t="shared" si="7"/>
        <v>0</v>
      </c>
      <c r="D30" s="77"/>
      <c r="E30" s="77"/>
      <c r="F30" s="87"/>
      <c r="G30" s="4"/>
      <c r="H30" s="20"/>
    </row>
    <row r="31" spans="1:8" x14ac:dyDescent="0.2">
      <c r="A31" s="24" t="s">
        <v>85</v>
      </c>
      <c r="B31" s="23" t="s">
        <v>86</v>
      </c>
      <c r="C31" s="57">
        <f t="shared" si="7"/>
        <v>0</v>
      </c>
      <c r="D31" s="77"/>
      <c r="E31" s="4"/>
      <c r="F31" s="87"/>
      <c r="G31" s="4"/>
      <c r="H31" s="20"/>
    </row>
    <row r="32" spans="1:8" x14ac:dyDescent="0.2">
      <c r="A32" s="21" t="s">
        <v>165</v>
      </c>
      <c r="B32" s="23">
        <v>140</v>
      </c>
      <c r="C32" s="57">
        <f t="shared" si="7"/>
        <v>0</v>
      </c>
      <c r="D32" s="77"/>
      <c r="E32" s="4"/>
      <c r="F32" s="87"/>
      <c r="G32" s="4"/>
      <c r="H32" s="20"/>
    </row>
    <row r="33" spans="1:8" s="15" customFormat="1" ht="16.5" x14ac:dyDescent="0.25">
      <c r="A33" s="25" t="s">
        <v>60</v>
      </c>
      <c r="B33" s="26">
        <v>200</v>
      </c>
      <c r="C33" s="56">
        <f t="shared" si="7"/>
        <v>0</v>
      </c>
      <c r="D33" s="134">
        <f>D34+D38+D39+D47+D48+D49+D50+D51</f>
        <v>0</v>
      </c>
      <c r="E33" s="134">
        <f>E34+E38+E39+E47+E48+E49+E50+E51</f>
        <v>0</v>
      </c>
      <c r="F33" s="134">
        <f>F34+F38+F39+F47+F48+F49+F50+F51</f>
        <v>0</v>
      </c>
      <c r="G33" s="134">
        <f>G34+G38+G39+G47+G48+G49+G50+G51</f>
        <v>0</v>
      </c>
      <c r="H33" s="14"/>
    </row>
    <row r="34" spans="1:8" ht="15.75" x14ac:dyDescent="0.25">
      <c r="A34" s="22" t="s">
        <v>39</v>
      </c>
      <c r="B34" s="17">
        <v>210</v>
      </c>
      <c r="C34" s="56">
        <f t="shared" si="7"/>
        <v>0</v>
      </c>
      <c r="D34" s="133">
        <f>D35+D36+D37</f>
        <v>0</v>
      </c>
      <c r="E34" s="133">
        <f t="shared" ref="E34:G34" si="10">E35+E36+E37</f>
        <v>0</v>
      </c>
      <c r="F34" s="133">
        <f t="shared" si="10"/>
        <v>0</v>
      </c>
      <c r="G34" s="133">
        <f t="shared" si="10"/>
        <v>0</v>
      </c>
      <c r="H34" s="20"/>
    </row>
    <row r="35" spans="1:8" x14ac:dyDescent="0.2">
      <c r="A35" s="19" t="s">
        <v>40</v>
      </c>
      <c r="B35" s="17">
        <v>212</v>
      </c>
      <c r="C35" s="57">
        <f t="shared" si="7"/>
        <v>0</v>
      </c>
      <c r="D35" s="77"/>
      <c r="E35" s="77"/>
      <c r="F35" s="95"/>
      <c r="G35" s="77"/>
      <c r="H35" s="20"/>
    </row>
    <row r="36" spans="1:8" x14ac:dyDescent="0.2">
      <c r="A36" s="19" t="s">
        <v>41</v>
      </c>
      <c r="B36" s="17">
        <v>213</v>
      </c>
      <c r="C36" s="57">
        <f t="shared" si="7"/>
        <v>0</v>
      </c>
      <c r="D36" s="77"/>
      <c r="E36" s="77"/>
      <c r="F36" s="95"/>
      <c r="G36" s="77"/>
      <c r="H36" s="20"/>
    </row>
    <row r="37" spans="1:8" x14ac:dyDescent="0.2">
      <c r="A37" s="19" t="s">
        <v>42</v>
      </c>
      <c r="B37" s="17">
        <v>214</v>
      </c>
      <c r="C37" s="57">
        <f t="shared" si="7"/>
        <v>0</v>
      </c>
      <c r="D37" s="77"/>
      <c r="E37" s="77"/>
      <c r="F37" s="95"/>
      <c r="G37" s="77"/>
      <c r="H37" s="20"/>
    </row>
    <row r="38" spans="1:8" x14ac:dyDescent="0.2">
      <c r="A38" s="22" t="s">
        <v>43</v>
      </c>
      <c r="B38" s="17">
        <v>220</v>
      </c>
      <c r="C38" s="57">
        <f t="shared" si="7"/>
        <v>0</v>
      </c>
      <c r="D38" s="77"/>
      <c r="E38" s="77"/>
      <c r="F38" s="95"/>
      <c r="G38" s="77"/>
      <c r="H38" s="20"/>
    </row>
    <row r="39" spans="1:8" ht="15.75" x14ac:dyDescent="0.25">
      <c r="A39" s="22" t="s">
        <v>81</v>
      </c>
      <c r="B39" s="17">
        <v>230</v>
      </c>
      <c r="C39" s="56">
        <f>D39+E39+F39+G39</f>
        <v>0</v>
      </c>
      <c r="D39" s="133">
        <f t="shared" ref="D39:G39" si="11">D41+D42+D43+D44+D45+D46</f>
        <v>0</v>
      </c>
      <c r="E39" s="133">
        <f t="shared" si="11"/>
        <v>0</v>
      </c>
      <c r="F39" s="133">
        <f t="shared" si="11"/>
        <v>0</v>
      </c>
      <c r="G39" s="133">
        <f t="shared" si="11"/>
        <v>0</v>
      </c>
      <c r="H39" s="20"/>
    </row>
    <row r="40" spans="1:8" x14ac:dyDescent="0.2">
      <c r="A40" s="11" t="s">
        <v>32</v>
      </c>
      <c r="B40" s="11" t="s">
        <v>33</v>
      </c>
      <c r="C40" s="11" t="s">
        <v>34</v>
      </c>
      <c r="D40" s="11" t="s">
        <v>35</v>
      </c>
      <c r="E40" s="11" t="s">
        <v>36</v>
      </c>
      <c r="F40" s="11" t="s">
        <v>37</v>
      </c>
      <c r="G40" s="11" t="s">
        <v>117</v>
      </c>
      <c r="H40" s="20"/>
    </row>
    <row r="41" spans="1:8" x14ac:dyDescent="0.2">
      <c r="A41" s="19" t="s">
        <v>49</v>
      </c>
      <c r="B41" s="17">
        <v>231</v>
      </c>
      <c r="C41" s="57">
        <f t="shared" si="7"/>
        <v>0</v>
      </c>
      <c r="D41" s="77"/>
      <c r="E41" s="77"/>
      <c r="F41" s="95"/>
      <c r="G41" s="77"/>
      <c r="H41" s="20"/>
    </row>
    <row r="42" spans="1:8" x14ac:dyDescent="0.2">
      <c r="A42" s="19" t="s">
        <v>50</v>
      </c>
      <c r="B42" s="17">
        <v>232</v>
      </c>
      <c r="C42" s="57">
        <f t="shared" si="7"/>
        <v>0</v>
      </c>
      <c r="D42" s="77"/>
      <c r="E42" s="77"/>
      <c r="F42" s="95"/>
      <c r="G42" s="77"/>
      <c r="H42" s="20"/>
    </row>
    <row r="43" spans="1:8" x14ac:dyDescent="0.2">
      <c r="A43" s="19" t="s">
        <v>51</v>
      </c>
      <c r="B43" s="17">
        <v>233</v>
      </c>
      <c r="C43" s="57">
        <f t="shared" si="7"/>
        <v>0</v>
      </c>
      <c r="D43" s="77"/>
      <c r="E43" s="77"/>
      <c r="F43" s="95"/>
      <c r="G43" s="77"/>
      <c r="H43" s="20"/>
    </row>
    <row r="44" spans="1:8" x14ac:dyDescent="0.2">
      <c r="A44" s="19" t="s">
        <v>52</v>
      </c>
      <c r="B44" s="17">
        <v>234</v>
      </c>
      <c r="C44" s="57">
        <f t="shared" si="7"/>
        <v>0</v>
      </c>
      <c r="D44" s="77"/>
      <c r="E44" s="77"/>
      <c r="F44" s="95"/>
      <c r="G44" s="77"/>
      <c r="H44" s="20"/>
    </row>
    <row r="45" spans="1:8" x14ac:dyDescent="0.2">
      <c r="A45" s="19" t="s">
        <v>53</v>
      </c>
      <c r="B45" s="17">
        <v>235</v>
      </c>
      <c r="C45" s="57">
        <f t="shared" si="7"/>
        <v>0</v>
      </c>
      <c r="D45" s="77"/>
      <c r="E45" s="77"/>
      <c r="F45" s="95"/>
      <c r="G45" s="77"/>
      <c r="H45" s="20"/>
    </row>
    <row r="46" spans="1:8" x14ac:dyDescent="0.2">
      <c r="A46" s="19" t="s">
        <v>82</v>
      </c>
      <c r="B46" s="17">
        <v>236</v>
      </c>
      <c r="C46" s="57">
        <f t="shared" si="7"/>
        <v>0</v>
      </c>
      <c r="D46" s="77"/>
      <c r="E46" s="43"/>
      <c r="F46" s="96"/>
      <c r="G46" s="43"/>
      <c r="H46" s="20"/>
    </row>
    <row r="47" spans="1:8" x14ac:dyDescent="0.2">
      <c r="A47" s="22" t="s">
        <v>61</v>
      </c>
      <c r="B47" s="17">
        <v>240</v>
      </c>
      <c r="C47" s="57">
        <f t="shared" si="7"/>
        <v>0</v>
      </c>
      <c r="D47" s="77"/>
      <c r="E47" s="77"/>
      <c r="F47" s="95"/>
      <c r="G47" s="77"/>
      <c r="H47" s="20"/>
    </row>
    <row r="48" spans="1:8" x14ac:dyDescent="0.2">
      <c r="A48" s="22" t="s">
        <v>44</v>
      </c>
      <c r="B48" s="17">
        <v>250</v>
      </c>
      <c r="C48" s="57">
        <f t="shared" si="7"/>
        <v>0</v>
      </c>
      <c r="D48" s="77"/>
      <c r="E48" s="77"/>
      <c r="F48" s="95"/>
      <c r="G48" s="77"/>
      <c r="H48" s="20"/>
    </row>
    <row r="49" spans="1:8" x14ac:dyDescent="0.2">
      <c r="A49" s="22" t="s">
        <v>58</v>
      </c>
      <c r="B49" s="17">
        <v>260</v>
      </c>
      <c r="C49" s="57">
        <f t="shared" si="7"/>
        <v>0</v>
      </c>
      <c r="D49" s="77"/>
      <c r="E49" s="77"/>
      <c r="F49" s="95"/>
      <c r="G49" s="77"/>
      <c r="H49" s="20"/>
    </row>
    <row r="50" spans="1:8" x14ac:dyDescent="0.2">
      <c r="A50" s="22" t="s">
        <v>17</v>
      </c>
      <c r="B50" s="17">
        <v>270</v>
      </c>
      <c r="C50" s="57">
        <f t="shared" si="7"/>
        <v>0</v>
      </c>
      <c r="D50" s="77"/>
      <c r="E50" s="77"/>
      <c r="F50" s="95"/>
      <c r="G50" s="77"/>
      <c r="H50" s="20"/>
    </row>
    <row r="51" spans="1:8" ht="15.75" x14ac:dyDescent="0.25">
      <c r="A51" s="22" t="s">
        <v>9</v>
      </c>
      <c r="B51" s="17">
        <v>280</v>
      </c>
      <c r="C51" s="57">
        <f t="shared" si="7"/>
        <v>0</v>
      </c>
      <c r="D51" s="135">
        <f>D52+D53+D54</f>
        <v>0</v>
      </c>
      <c r="E51" s="135">
        <f t="shared" ref="E51:G51" si="12">E52+E53+E54</f>
        <v>0</v>
      </c>
      <c r="F51" s="135">
        <f t="shared" si="12"/>
        <v>0</v>
      </c>
      <c r="G51" s="135">
        <f t="shared" si="12"/>
        <v>0</v>
      </c>
      <c r="H51" s="20"/>
    </row>
    <row r="52" spans="1:8" x14ac:dyDescent="0.2">
      <c r="A52" s="21" t="s">
        <v>92</v>
      </c>
      <c r="B52" s="17" t="s">
        <v>87</v>
      </c>
      <c r="C52" s="57">
        <f t="shared" si="7"/>
        <v>0</v>
      </c>
      <c r="D52" s="77"/>
      <c r="E52" s="77"/>
      <c r="F52" s="95"/>
      <c r="G52" s="77"/>
      <c r="H52" s="20"/>
    </row>
    <row r="53" spans="1:8" x14ac:dyDescent="0.2">
      <c r="A53" s="21" t="s">
        <v>93</v>
      </c>
      <c r="B53" s="17" t="s">
        <v>88</v>
      </c>
      <c r="C53" s="57">
        <f t="shared" si="7"/>
        <v>0</v>
      </c>
      <c r="D53" s="77"/>
      <c r="E53" s="77"/>
      <c r="F53" s="95"/>
      <c r="G53" s="77"/>
      <c r="H53" s="20"/>
    </row>
    <row r="54" spans="1:8" x14ac:dyDescent="0.2">
      <c r="A54" s="21" t="s">
        <v>125</v>
      </c>
      <c r="B54" s="17" t="s">
        <v>121</v>
      </c>
      <c r="C54" s="57">
        <f t="shared" si="7"/>
        <v>0</v>
      </c>
      <c r="D54" s="77"/>
      <c r="E54" s="77"/>
      <c r="F54" s="95"/>
      <c r="G54" s="77"/>
      <c r="H54" s="20"/>
    </row>
    <row r="55" spans="1:8" s="29" customFormat="1" ht="16.5" x14ac:dyDescent="0.25">
      <c r="A55" s="28" t="s">
        <v>62</v>
      </c>
      <c r="B55" s="26">
        <v>300</v>
      </c>
      <c r="C55" s="58">
        <f>D55+E55+F55+G55</f>
        <v>0</v>
      </c>
      <c r="D55" s="134">
        <f>D56+D57+D58+D59+D60+D61+D62+D63+D64</f>
        <v>0</v>
      </c>
      <c r="E55" s="134">
        <f t="shared" ref="E55:G55" si="13">E56+E57+E58+E59+E60+E61+E62+E63+E64</f>
        <v>0</v>
      </c>
      <c r="F55" s="134">
        <f t="shared" si="13"/>
        <v>0</v>
      </c>
      <c r="G55" s="134">
        <f t="shared" si="13"/>
        <v>0</v>
      </c>
      <c r="H55" s="18"/>
    </row>
    <row r="56" spans="1:8" x14ac:dyDescent="0.2">
      <c r="A56" s="19" t="s">
        <v>18</v>
      </c>
      <c r="B56" s="17">
        <v>310</v>
      </c>
      <c r="C56" s="57">
        <f t="shared" si="7"/>
        <v>0</v>
      </c>
      <c r="D56" s="77"/>
      <c r="E56" s="77"/>
      <c r="F56" s="95"/>
      <c r="G56" s="77"/>
      <c r="H56" s="20"/>
    </row>
    <row r="57" spans="1:8" x14ac:dyDescent="0.2">
      <c r="A57" s="19" t="s">
        <v>19</v>
      </c>
      <c r="B57" s="17">
        <v>320</v>
      </c>
      <c r="C57" s="57">
        <f t="shared" si="7"/>
        <v>0</v>
      </c>
      <c r="D57" s="77"/>
      <c r="E57" s="77"/>
      <c r="F57" s="95"/>
      <c r="G57" s="77"/>
      <c r="H57" s="20"/>
    </row>
    <row r="58" spans="1:8" x14ac:dyDescent="0.2">
      <c r="A58" s="19" t="s">
        <v>21</v>
      </c>
      <c r="B58" s="17">
        <v>330</v>
      </c>
      <c r="C58" s="57">
        <f t="shared" si="7"/>
        <v>0</v>
      </c>
      <c r="D58" s="77"/>
      <c r="E58" s="77"/>
      <c r="F58" s="95"/>
      <c r="G58" s="77"/>
      <c r="H58" s="20"/>
    </row>
    <row r="59" spans="1:8" x14ac:dyDescent="0.2">
      <c r="A59" s="19" t="s">
        <v>20</v>
      </c>
      <c r="B59" s="17">
        <v>340</v>
      </c>
      <c r="C59" s="57">
        <f t="shared" si="7"/>
        <v>0</v>
      </c>
      <c r="D59" s="77"/>
      <c r="E59" s="77"/>
      <c r="F59" s="95"/>
      <c r="G59" s="77"/>
      <c r="H59" s="20"/>
    </row>
    <row r="60" spans="1:8" x14ac:dyDescent="0.2">
      <c r="A60" s="19" t="s">
        <v>54</v>
      </c>
      <c r="B60" s="17">
        <v>350</v>
      </c>
      <c r="C60" s="57">
        <f t="shared" si="7"/>
        <v>0</v>
      </c>
      <c r="D60" s="77"/>
      <c r="E60" s="77"/>
      <c r="F60" s="95"/>
      <c r="G60" s="77"/>
      <c r="H60" s="20"/>
    </row>
    <row r="61" spans="1:8" x14ac:dyDescent="0.2">
      <c r="A61" s="19" t="s">
        <v>55</v>
      </c>
      <c r="B61" s="17">
        <v>360</v>
      </c>
      <c r="C61" s="57">
        <f t="shared" si="7"/>
        <v>0</v>
      </c>
      <c r="D61" s="77"/>
      <c r="E61" s="77"/>
      <c r="F61" s="95"/>
      <c r="G61" s="77"/>
      <c r="H61" s="20"/>
    </row>
    <row r="62" spans="1:8" x14ac:dyDescent="0.2">
      <c r="A62" s="19" t="s">
        <v>25</v>
      </c>
      <c r="B62" s="17">
        <v>370</v>
      </c>
      <c r="C62" s="57">
        <f t="shared" si="7"/>
        <v>0</v>
      </c>
      <c r="D62" s="77"/>
      <c r="E62" s="77"/>
      <c r="F62" s="95"/>
      <c r="G62" s="77"/>
      <c r="H62" s="20"/>
    </row>
    <row r="63" spans="1:8" x14ac:dyDescent="0.2">
      <c r="A63" s="19" t="s">
        <v>26</v>
      </c>
      <c r="B63" s="17">
        <v>380</v>
      </c>
      <c r="C63" s="57">
        <f t="shared" si="7"/>
        <v>0</v>
      </c>
      <c r="D63" s="77"/>
      <c r="E63" s="77"/>
      <c r="F63" s="95"/>
      <c r="G63" s="77"/>
      <c r="H63" s="20"/>
    </row>
    <row r="64" spans="1:8" x14ac:dyDescent="0.2">
      <c r="A64" s="19" t="s">
        <v>128</v>
      </c>
      <c r="B64" s="17">
        <v>390</v>
      </c>
      <c r="C64" s="57">
        <f t="shared" si="7"/>
        <v>0</v>
      </c>
      <c r="D64" s="77"/>
      <c r="E64" s="77"/>
      <c r="F64" s="95"/>
      <c r="G64" s="77"/>
      <c r="H64" s="20"/>
    </row>
    <row r="65" spans="1:11" s="15" customFormat="1" ht="16.5" x14ac:dyDescent="0.25">
      <c r="A65" s="28" t="s">
        <v>63</v>
      </c>
      <c r="B65" s="26">
        <v>400</v>
      </c>
      <c r="C65" s="56">
        <f t="shared" si="7"/>
        <v>0</v>
      </c>
      <c r="D65" s="136">
        <f>D66+D67+D68+D69+D70</f>
        <v>0</v>
      </c>
      <c r="E65" s="136">
        <f t="shared" ref="E65:G65" si="14">E66+E67+E68+E69+E70</f>
        <v>0</v>
      </c>
      <c r="F65" s="136">
        <f t="shared" si="14"/>
        <v>0</v>
      </c>
      <c r="G65" s="136">
        <f t="shared" si="14"/>
        <v>0</v>
      </c>
      <c r="H65" s="31"/>
    </row>
    <row r="66" spans="1:11" s="34" customFormat="1" ht="16.5" x14ac:dyDescent="0.25">
      <c r="A66" s="19" t="s">
        <v>172</v>
      </c>
      <c r="B66" s="32" t="s">
        <v>89</v>
      </c>
      <c r="C66" s="57">
        <f t="shared" si="7"/>
        <v>0</v>
      </c>
      <c r="D66" s="78"/>
      <c r="E66" s="78"/>
      <c r="F66" s="97"/>
      <c r="G66" s="78"/>
      <c r="H66" s="33"/>
    </row>
    <row r="67" spans="1:11" s="34" customFormat="1" ht="16.5" x14ac:dyDescent="0.25">
      <c r="A67" s="19" t="s">
        <v>173</v>
      </c>
      <c r="B67" s="32" t="s">
        <v>91</v>
      </c>
      <c r="C67" s="57">
        <f t="shared" si="7"/>
        <v>0</v>
      </c>
      <c r="D67" s="78"/>
      <c r="E67" s="78"/>
      <c r="F67" s="97"/>
      <c r="G67" s="78"/>
      <c r="H67" s="33"/>
    </row>
    <row r="68" spans="1:11" s="34" customFormat="1" ht="13.5" customHeight="1" x14ac:dyDescent="0.25">
      <c r="A68" s="19" t="s">
        <v>174</v>
      </c>
      <c r="B68" s="32" t="s">
        <v>110</v>
      </c>
      <c r="C68" s="57">
        <f t="shared" si="7"/>
        <v>0</v>
      </c>
      <c r="D68" s="78"/>
      <c r="E68" s="78"/>
      <c r="F68" s="97"/>
      <c r="G68" s="78"/>
      <c r="H68" s="33"/>
    </row>
    <row r="69" spans="1:11" s="34" customFormat="1" ht="13.5" customHeight="1" x14ac:dyDescent="0.25">
      <c r="A69" s="19" t="s">
        <v>175</v>
      </c>
      <c r="B69" s="32" t="s">
        <v>122</v>
      </c>
      <c r="C69" s="57">
        <f t="shared" si="7"/>
        <v>0</v>
      </c>
      <c r="D69" s="78"/>
      <c r="E69" s="78"/>
      <c r="F69" s="97"/>
      <c r="G69" s="78"/>
      <c r="H69" s="33"/>
    </row>
    <row r="70" spans="1:11" s="34" customFormat="1" ht="13.5" customHeight="1" x14ac:dyDescent="0.25">
      <c r="A70" s="19" t="s">
        <v>176</v>
      </c>
      <c r="B70" s="32" t="s">
        <v>171</v>
      </c>
      <c r="C70" s="57">
        <f t="shared" si="7"/>
        <v>0</v>
      </c>
      <c r="D70" s="78"/>
      <c r="E70" s="78"/>
      <c r="F70" s="97"/>
      <c r="G70" s="78"/>
      <c r="H70" s="33"/>
    </row>
    <row r="71" spans="1:11" s="15" customFormat="1" ht="16.5" x14ac:dyDescent="0.25">
      <c r="A71" s="28" t="s">
        <v>64</v>
      </c>
      <c r="B71" s="26">
        <v>500</v>
      </c>
      <c r="C71" s="58">
        <f>D71+E71+F71+G71</f>
        <v>0</v>
      </c>
      <c r="D71" s="134">
        <f>D72+D73+D74+D75+D76</f>
        <v>0</v>
      </c>
      <c r="E71" s="134">
        <f t="shared" ref="E71:G71" si="15">E72+E73+E74+E75+E76</f>
        <v>0</v>
      </c>
      <c r="F71" s="134">
        <f t="shared" si="15"/>
        <v>0</v>
      </c>
      <c r="G71" s="134">
        <f t="shared" si="15"/>
        <v>0</v>
      </c>
      <c r="H71" s="14"/>
    </row>
    <row r="72" spans="1:11" x14ac:dyDescent="0.2">
      <c r="A72" s="19" t="s">
        <v>56</v>
      </c>
      <c r="B72" s="17">
        <v>510</v>
      </c>
      <c r="C72" s="57">
        <f t="shared" ref="C72:C103" si="16">D72+E72+F72+G72</f>
        <v>0</v>
      </c>
      <c r="D72" s="137">
        <f>D34+D38+D39+D48+D49+D51</f>
        <v>0</v>
      </c>
      <c r="E72" s="137">
        <f>E34+E38+E39+E48+E49+E51</f>
        <v>0</v>
      </c>
      <c r="F72" s="137">
        <f>F34+F38+F39+F48+F49+F51</f>
        <v>0</v>
      </c>
      <c r="G72" s="137">
        <f>G34+G38+G39+G48+G49+G51</f>
        <v>0</v>
      </c>
      <c r="H72" s="20"/>
    </row>
    <row r="73" spans="1:11" x14ac:dyDescent="0.2">
      <c r="A73" s="19" t="s">
        <v>22</v>
      </c>
      <c r="B73" s="17">
        <v>520</v>
      </c>
      <c r="C73" s="57">
        <f t="shared" si="16"/>
        <v>0</v>
      </c>
      <c r="D73" s="4">
        <f>(D47+D60)*100/122</f>
        <v>0</v>
      </c>
      <c r="E73" s="4">
        <f>(E47+E60)*100/122</f>
        <v>0</v>
      </c>
      <c r="F73" s="4">
        <f>(F47+F60)*100/122</f>
        <v>0</v>
      </c>
      <c r="G73" s="4">
        <f>(G47+G60)*100/122</f>
        <v>0</v>
      </c>
      <c r="H73" s="99">
        <f>D47+D60</f>
        <v>0</v>
      </c>
      <c r="I73" s="99">
        <f>E47+E60</f>
        <v>0</v>
      </c>
      <c r="J73" s="99">
        <f>F47+F60</f>
        <v>0</v>
      </c>
      <c r="K73" s="99">
        <f>G47+G60</f>
        <v>0</v>
      </c>
    </row>
    <row r="74" spans="1:11" x14ac:dyDescent="0.2">
      <c r="A74" s="19" t="s">
        <v>23</v>
      </c>
      <c r="B74" s="17">
        <v>530</v>
      </c>
      <c r="C74" s="57">
        <f t="shared" si="16"/>
        <v>0</v>
      </c>
      <c r="D74" s="4">
        <f>22%*D73</f>
        <v>0</v>
      </c>
      <c r="E74" s="4">
        <f>22%*E73</f>
        <v>0</v>
      </c>
      <c r="F74" s="4">
        <f t="shared" ref="F74:G74" si="17">22%*F73</f>
        <v>0</v>
      </c>
      <c r="G74" s="4">
        <f t="shared" si="17"/>
        <v>0</v>
      </c>
      <c r="H74" s="99">
        <f>D73+D74</f>
        <v>0</v>
      </c>
      <c r="I74" s="99">
        <f t="shared" ref="I74:K74" si="18">E73+E74</f>
        <v>0</v>
      </c>
      <c r="J74" s="99">
        <f t="shared" si="18"/>
        <v>0</v>
      </c>
      <c r="K74" s="99">
        <f t="shared" si="18"/>
        <v>0</v>
      </c>
    </row>
    <row r="75" spans="1:11" x14ac:dyDescent="0.2">
      <c r="A75" s="19" t="s">
        <v>24</v>
      </c>
      <c r="B75" s="17">
        <v>540</v>
      </c>
      <c r="C75" s="57">
        <f t="shared" si="16"/>
        <v>0</v>
      </c>
      <c r="D75" s="137">
        <f>D50</f>
        <v>0</v>
      </c>
      <c r="E75" s="137">
        <f>E50</f>
        <v>0</v>
      </c>
      <c r="F75" s="137">
        <f>F50</f>
        <v>0</v>
      </c>
      <c r="G75" s="137">
        <f>G50</f>
        <v>0</v>
      </c>
      <c r="H75" s="20"/>
    </row>
    <row r="76" spans="1:11" ht="15.75" x14ac:dyDescent="0.25">
      <c r="A76" s="19" t="s">
        <v>57</v>
      </c>
      <c r="B76" s="17">
        <v>550</v>
      </c>
      <c r="C76" s="60">
        <f>D76+E76+F76+G76</f>
        <v>0</v>
      </c>
      <c r="D76" s="138">
        <f>D102-D96-D83-D75-D74-D73-D72</f>
        <v>0</v>
      </c>
      <c r="E76" s="138">
        <f>E102-E96-E83-E75-E74-E73-E72</f>
        <v>0</v>
      </c>
      <c r="F76" s="138">
        <f>F102-F96-F83-F75-F74-F73-F72</f>
        <v>0</v>
      </c>
      <c r="G76" s="138">
        <f>G102-G96-G83-G75-G74-G73-G72</f>
        <v>0</v>
      </c>
      <c r="H76" s="20"/>
    </row>
    <row r="77" spans="1:11" s="38" customFormat="1" ht="15.75" x14ac:dyDescent="0.25">
      <c r="A77" s="36" t="s">
        <v>65</v>
      </c>
      <c r="B77" s="37">
        <v>600</v>
      </c>
      <c r="C77" s="57"/>
      <c r="D77" s="79"/>
      <c r="E77" s="2"/>
      <c r="F77" s="86"/>
      <c r="G77" s="2"/>
      <c r="H77" s="18"/>
    </row>
    <row r="78" spans="1:11" ht="15.75" x14ac:dyDescent="0.25">
      <c r="A78" s="5" t="s">
        <v>45</v>
      </c>
      <c r="B78" s="39">
        <v>610</v>
      </c>
      <c r="C78" s="56">
        <f>D78+E78+F78+G78</f>
        <v>0</v>
      </c>
      <c r="D78" s="86">
        <f t="shared" ref="D78:G78" si="19">D79+D80+D81</f>
        <v>0</v>
      </c>
      <c r="E78" s="2">
        <f t="shared" si="19"/>
        <v>0</v>
      </c>
      <c r="F78" s="86">
        <f t="shared" si="19"/>
        <v>0</v>
      </c>
      <c r="G78" s="2">
        <f t="shared" si="19"/>
        <v>0</v>
      </c>
      <c r="H78" s="20"/>
    </row>
    <row r="79" spans="1:11" x14ac:dyDescent="0.2">
      <c r="A79" s="40" t="s">
        <v>0</v>
      </c>
      <c r="B79" s="17">
        <v>611</v>
      </c>
      <c r="C79" s="57">
        <f t="shared" si="16"/>
        <v>0</v>
      </c>
      <c r="D79" s="77"/>
      <c r="E79" s="4"/>
      <c r="F79" s="87"/>
      <c r="G79" s="4"/>
      <c r="H79" s="20"/>
    </row>
    <row r="80" spans="1:11" x14ac:dyDescent="0.2">
      <c r="A80" s="40" t="s">
        <v>46</v>
      </c>
      <c r="B80" s="17">
        <v>612</v>
      </c>
      <c r="C80" s="57">
        <f t="shared" si="16"/>
        <v>0</v>
      </c>
      <c r="D80" s="77"/>
      <c r="E80" s="4"/>
      <c r="F80" s="87"/>
      <c r="G80" s="4"/>
      <c r="H80" s="20"/>
    </row>
    <row r="81" spans="1:8" ht="15.75" x14ac:dyDescent="0.25">
      <c r="A81" s="40" t="s">
        <v>66</v>
      </c>
      <c r="B81" s="17">
        <v>613</v>
      </c>
      <c r="C81" s="57">
        <f t="shared" si="16"/>
        <v>0</v>
      </c>
      <c r="D81" s="80"/>
      <c r="E81" s="61"/>
      <c r="F81" s="89"/>
      <c r="G81" s="61"/>
      <c r="H81" s="20"/>
    </row>
    <row r="82" spans="1:8" x14ac:dyDescent="0.2">
      <c r="A82" s="11" t="s">
        <v>32</v>
      </c>
      <c r="B82" s="55" t="s">
        <v>33</v>
      </c>
      <c r="C82" s="11" t="s">
        <v>34</v>
      </c>
      <c r="D82" s="55" t="s">
        <v>35</v>
      </c>
      <c r="E82" s="11" t="s">
        <v>36</v>
      </c>
      <c r="F82" s="55" t="s">
        <v>37</v>
      </c>
      <c r="G82" s="11" t="s">
        <v>117</v>
      </c>
      <c r="H82" s="20"/>
    </row>
    <row r="83" spans="1:8" ht="16.5" customHeight="1" x14ac:dyDescent="0.25">
      <c r="A83" s="5" t="s">
        <v>1</v>
      </c>
      <c r="B83" s="39">
        <v>620</v>
      </c>
      <c r="C83" s="56">
        <f>D83+E83+F83+G83</f>
        <v>0</v>
      </c>
      <c r="D83" s="133">
        <f>D84+D85+D86+D87+D88+D89</f>
        <v>0</v>
      </c>
      <c r="E83" s="133">
        <f>E84+E85+E86+E87+E88+E89</f>
        <v>0</v>
      </c>
      <c r="F83" s="133">
        <f>F84+F85+F86+F87+F88+F89</f>
        <v>0</v>
      </c>
      <c r="G83" s="133">
        <f>G84+G85+G86+G87+G88+G89</f>
        <v>0</v>
      </c>
      <c r="H83" s="20"/>
    </row>
    <row r="84" spans="1:8" x14ac:dyDescent="0.2">
      <c r="A84" s="40" t="s">
        <v>2</v>
      </c>
      <c r="B84" s="17">
        <v>621</v>
      </c>
      <c r="C84" s="57">
        <f t="shared" si="16"/>
        <v>0</v>
      </c>
      <c r="D84" s="4"/>
      <c r="E84" s="4"/>
      <c r="F84" s="87"/>
      <c r="G84" s="4"/>
      <c r="H84" s="20"/>
    </row>
    <row r="85" spans="1:8" ht="15.75" x14ac:dyDescent="0.25">
      <c r="A85" s="40" t="s">
        <v>3</v>
      </c>
      <c r="B85" s="17">
        <v>622</v>
      </c>
      <c r="C85" s="57">
        <f t="shared" si="16"/>
        <v>0</v>
      </c>
      <c r="D85" s="77"/>
      <c r="E85" s="61"/>
      <c r="F85" s="89"/>
      <c r="G85" s="61"/>
      <c r="H85" s="20"/>
    </row>
    <row r="86" spans="1:8" x14ac:dyDescent="0.2">
      <c r="A86" s="40" t="s">
        <v>4</v>
      </c>
      <c r="B86" s="17">
        <v>623</v>
      </c>
      <c r="C86" s="57">
        <f t="shared" si="16"/>
        <v>0</v>
      </c>
      <c r="D86" s="77"/>
      <c r="E86" s="4"/>
      <c r="F86" s="87"/>
      <c r="G86" s="4"/>
      <c r="H86" s="20"/>
    </row>
    <row r="87" spans="1:8" x14ac:dyDescent="0.2">
      <c r="A87" s="40" t="s">
        <v>5</v>
      </c>
      <c r="B87" s="17">
        <v>624</v>
      </c>
      <c r="C87" s="57">
        <f t="shared" si="16"/>
        <v>0</v>
      </c>
      <c r="D87" s="77"/>
      <c r="E87" s="4"/>
      <c r="F87" s="87"/>
      <c r="G87" s="4"/>
      <c r="H87" s="20"/>
    </row>
    <row r="88" spans="1:8" x14ac:dyDescent="0.2">
      <c r="A88" s="40" t="s">
        <v>71</v>
      </c>
      <c r="B88" s="17">
        <v>625</v>
      </c>
      <c r="C88" s="57">
        <f t="shared" si="16"/>
        <v>0</v>
      </c>
      <c r="D88" s="77"/>
      <c r="E88" s="4"/>
      <c r="F88" s="87"/>
      <c r="G88" s="4"/>
      <c r="H88" s="20"/>
    </row>
    <row r="89" spans="1:8" x14ac:dyDescent="0.2">
      <c r="A89" s="40" t="s">
        <v>6</v>
      </c>
      <c r="B89" s="17">
        <v>626</v>
      </c>
      <c r="C89" s="57">
        <f t="shared" si="16"/>
        <v>0</v>
      </c>
      <c r="D89" s="77"/>
      <c r="E89" s="4"/>
      <c r="F89" s="87"/>
      <c r="G89" s="4"/>
      <c r="H89" s="20"/>
    </row>
    <row r="90" spans="1:8" s="15" customFormat="1" ht="16.5" x14ac:dyDescent="0.25">
      <c r="A90" s="41" t="s">
        <v>68</v>
      </c>
      <c r="B90" s="13">
        <v>700</v>
      </c>
      <c r="C90" s="57"/>
      <c r="D90" s="81"/>
      <c r="E90" s="30"/>
      <c r="F90" s="88"/>
      <c r="G90" s="30"/>
      <c r="H90" s="14"/>
    </row>
    <row r="91" spans="1:8" ht="15.75" x14ac:dyDescent="0.25">
      <c r="A91" s="5" t="s">
        <v>160</v>
      </c>
      <c r="B91" s="39">
        <v>710</v>
      </c>
      <c r="C91" s="57">
        <f t="shared" si="16"/>
        <v>0</v>
      </c>
      <c r="D91" s="135">
        <f>D92+D93+D94+D95</f>
        <v>0</v>
      </c>
      <c r="E91" s="135">
        <f t="shared" ref="E91:G91" si="20">E92+E93+E94+E95</f>
        <v>0</v>
      </c>
      <c r="F91" s="135">
        <f t="shared" si="20"/>
        <v>0</v>
      </c>
      <c r="G91" s="135">
        <f t="shared" si="20"/>
        <v>0</v>
      </c>
      <c r="H91" s="20"/>
    </row>
    <row r="92" spans="1:8" x14ac:dyDescent="0.2">
      <c r="A92" s="40" t="s">
        <v>161</v>
      </c>
      <c r="B92" s="17">
        <v>711</v>
      </c>
      <c r="C92" s="57">
        <f t="shared" si="16"/>
        <v>0</v>
      </c>
      <c r="D92" s="77"/>
      <c r="E92" s="4"/>
      <c r="F92" s="87"/>
      <c r="G92" s="4"/>
      <c r="H92" s="20"/>
    </row>
    <row r="93" spans="1:8" x14ac:dyDescent="0.2">
      <c r="A93" s="40" t="s">
        <v>162</v>
      </c>
      <c r="B93" s="17">
        <v>712</v>
      </c>
      <c r="C93" s="57">
        <f t="shared" si="16"/>
        <v>0</v>
      </c>
      <c r="D93" s="77"/>
      <c r="E93" s="4"/>
      <c r="F93" s="87"/>
      <c r="G93" s="4"/>
      <c r="H93" s="20"/>
    </row>
    <row r="94" spans="1:8" x14ac:dyDescent="0.2">
      <c r="A94" s="40" t="s">
        <v>7</v>
      </c>
      <c r="B94" s="17">
        <v>713</v>
      </c>
      <c r="C94" s="57">
        <f t="shared" si="16"/>
        <v>0</v>
      </c>
      <c r="D94" s="77"/>
      <c r="E94" s="4"/>
      <c r="F94" s="87"/>
      <c r="G94" s="4"/>
      <c r="H94" s="20"/>
    </row>
    <row r="95" spans="1:8" x14ac:dyDescent="0.2">
      <c r="A95" s="40" t="s">
        <v>66</v>
      </c>
      <c r="B95" s="17">
        <v>714</v>
      </c>
      <c r="C95" s="57">
        <f t="shared" si="16"/>
        <v>0</v>
      </c>
      <c r="D95" s="77"/>
      <c r="E95" s="4"/>
      <c r="F95" s="87"/>
      <c r="G95" s="4"/>
      <c r="H95" s="20"/>
    </row>
    <row r="96" spans="1:8" ht="15.75" x14ac:dyDescent="0.25">
      <c r="A96" s="5" t="s">
        <v>8</v>
      </c>
      <c r="B96" s="39">
        <v>720</v>
      </c>
      <c r="C96" s="57">
        <f t="shared" si="16"/>
        <v>0</v>
      </c>
      <c r="D96" s="135">
        <f>D97+D98+D99+D100</f>
        <v>0</v>
      </c>
      <c r="E96" s="135">
        <f t="shared" ref="E96:G96" si="21">E97+E98+E99+E100</f>
        <v>0</v>
      </c>
      <c r="F96" s="135">
        <f t="shared" si="21"/>
        <v>0</v>
      </c>
      <c r="G96" s="135">
        <f t="shared" si="21"/>
        <v>0</v>
      </c>
      <c r="H96" s="20"/>
    </row>
    <row r="97" spans="1:9" x14ac:dyDescent="0.2">
      <c r="A97" s="40" t="s">
        <v>163</v>
      </c>
      <c r="B97" s="17">
        <v>721</v>
      </c>
      <c r="C97" s="57">
        <f t="shared" si="16"/>
        <v>0</v>
      </c>
      <c r="D97" s="77"/>
      <c r="E97" s="4"/>
      <c r="F97" s="87"/>
      <c r="G97" s="4"/>
      <c r="H97" s="20"/>
    </row>
    <row r="98" spans="1:9" x14ac:dyDescent="0.2">
      <c r="A98" s="40" t="s">
        <v>164</v>
      </c>
      <c r="B98" s="17">
        <v>722</v>
      </c>
      <c r="C98" s="57">
        <f t="shared" si="16"/>
        <v>0</v>
      </c>
      <c r="D98" s="77"/>
      <c r="E98" s="4"/>
      <c r="F98" s="87"/>
      <c r="G98" s="4"/>
      <c r="H98" s="20"/>
    </row>
    <row r="99" spans="1:9" x14ac:dyDescent="0.2">
      <c r="A99" s="40" t="s">
        <v>7</v>
      </c>
      <c r="B99" s="17">
        <v>723</v>
      </c>
      <c r="C99" s="57">
        <f t="shared" si="16"/>
        <v>0</v>
      </c>
      <c r="D99" s="77"/>
      <c r="E99" s="4"/>
      <c r="F99" s="87"/>
      <c r="G99" s="4"/>
      <c r="H99" s="20"/>
    </row>
    <row r="100" spans="1:9" x14ac:dyDescent="0.2">
      <c r="A100" s="40" t="s">
        <v>67</v>
      </c>
      <c r="B100" s="17">
        <v>724</v>
      </c>
      <c r="C100" s="57">
        <f t="shared" si="16"/>
        <v>0</v>
      </c>
      <c r="D100" s="77"/>
      <c r="E100" s="4"/>
      <c r="F100" s="87"/>
      <c r="G100" s="4"/>
      <c r="H100" s="20"/>
    </row>
    <row r="101" spans="1:9" s="15" customFormat="1" ht="16.5" x14ac:dyDescent="0.25">
      <c r="A101" s="41" t="s">
        <v>10</v>
      </c>
      <c r="B101" s="13">
        <v>800</v>
      </c>
      <c r="C101" s="56">
        <f t="shared" si="16"/>
        <v>0</v>
      </c>
      <c r="D101" s="134">
        <f>D16+D78+D91</f>
        <v>0</v>
      </c>
      <c r="E101" s="134">
        <f>E16+E78+E91</f>
        <v>0</v>
      </c>
      <c r="F101" s="134">
        <f>F16+F78+F91</f>
        <v>0</v>
      </c>
      <c r="G101" s="134">
        <f>G16+G78+G91</f>
        <v>0</v>
      </c>
      <c r="H101" s="14"/>
    </row>
    <row r="102" spans="1:9" s="15" customFormat="1" ht="16.5" x14ac:dyDescent="0.25">
      <c r="A102" s="41" t="s">
        <v>11</v>
      </c>
      <c r="B102" s="13">
        <v>900</v>
      </c>
      <c r="C102" s="56">
        <f t="shared" si="16"/>
        <v>0</v>
      </c>
      <c r="D102" s="134">
        <f>D33+D55+D65+D83+D96</f>
        <v>0</v>
      </c>
      <c r="E102" s="134">
        <f>E33+E55+E65+E83+E96</f>
        <v>0</v>
      </c>
      <c r="F102" s="134">
        <f>F33+F55+F65+F83+F96</f>
        <v>0</v>
      </c>
      <c r="G102" s="134">
        <f>G33+G55+G65+G83+G96</f>
        <v>0</v>
      </c>
      <c r="H102" s="14"/>
      <c r="I102" s="42"/>
    </row>
    <row r="103" spans="1:9" s="15" customFormat="1" ht="16.5" x14ac:dyDescent="0.25">
      <c r="A103" s="41" t="s">
        <v>12</v>
      </c>
      <c r="B103" s="13">
        <v>1000</v>
      </c>
      <c r="C103" s="56">
        <f t="shared" si="16"/>
        <v>0</v>
      </c>
      <c r="D103" s="134">
        <f t="shared" ref="D103:G103" si="22">D101-D102</f>
        <v>0</v>
      </c>
      <c r="E103" s="134">
        <f t="shared" si="22"/>
        <v>0</v>
      </c>
      <c r="F103" s="134">
        <f t="shared" si="22"/>
        <v>0</v>
      </c>
      <c r="G103" s="134">
        <f t="shared" si="22"/>
        <v>0</v>
      </c>
      <c r="H103" s="14"/>
    </row>
    <row r="104" spans="1:9" s="8" customFormat="1" ht="15.75" x14ac:dyDescent="0.25">
      <c r="A104" s="36" t="s">
        <v>69</v>
      </c>
      <c r="B104" s="37"/>
      <c r="C104" s="57"/>
      <c r="D104" s="4"/>
      <c r="E104" s="4"/>
      <c r="F104" s="87"/>
      <c r="G104" s="4"/>
      <c r="H104" s="18"/>
    </row>
    <row r="105" spans="1:9" s="38" customFormat="1" ht="15.75" x14ac:dyDescent="0.25">
      <c r="A105" s="36" t="s">
        <v>123</v>
      </c>
      <c r="B105" s="37"/>
      <c r="C105" s="56">
        <f>D105</f>
        <v>0</v>
      </c>
      <c r="D105" s="153"/>
      <c r="E105" s="135">
        <f>D106</f>
        <v>0</v>
      </c>
      <c r="F105" s="135">
        <f>E106</f>
        <v>0</v>
      </c>
      <c r="G105" s="135">
        <f>F106</f>
        <v>0</v>
      </c>
      <c r="H105" s="68"/>
    </row>
    <row r="106" spans="1:9" s="38" customFormat="1" ht="15.75" x14ac:dyDescent="0.25">
      <c r="A106" s="36" t="s">
        <v>124</v>
      </c>
      <c r="B106" s="37"/>
      <c r="C106" s="56">
        <f>C105+C101-C102</f>
        <v>0</v>
      </c>
      <c r="D106" s="135">
        <f>D105+D103</f>
        <v>0</v>
      </c>
      <c r="E106" s="135">
        <f>E105+E103</f>
        <v>0</v>
      </c>
      <c r="F106" s="135">
        <f>F105+F103</f>
        <v>0</v>
      </c>
      <c r="G106" s="135">
        <f>G105+G103</f>
        <v>0</v>
      </c>
      <c r="H106" s="68"/>
    </row>
    <row r="107" spans="1:9" ht="15.75" x14ac:dyDescent="0.25">
      <c r="A107" s="5" t="s">
        <v>13</v>
      </c>
      <c r="B107" s="39">
        <v>1100</v>
      </c>
      <c r="C107" s="62"/>
      <c r="D107" s="155"/>
      <c r="E107" s="155"/>
      <c r="F107" s="156"/>
      <c r="G107" s="156"/>
      <c r="H107" s="20"/>
    </row>
    <row r="108" spans="1:9" ht="15.75" x14ac:dyDescent="0.25">
      <c r="A108" s="5" t="s">
        <v>14</v>
      </c>
      <c r="B108" s="39">
        <v>1200</v>
      </c>
      <c r="C108" s="62"/>
      <c r="D108" s="155"/>
      <c r="E108" s="155"/>
      <c r="F108" s="156"/>
      <c r="G108" s="156"/>
      <c r="H108" s="20"/>
    </row>
    <row r="109" spans="1:9" ht="15.75" x14ac:dyDescent="0.25">
      <c r="A109" s="5" t="s">
        <v>70</v>
      </c>
      <c r="B109" s="39">
        <v>1300</v>
      </c>
      <c r="C109" s="62"/>
      <c r="D109" s="155"/>
      <c r="E109" s="155"/>
      <c r="F109" s="156"/>
      <c r="G109" s="156"/>
      <c r="H109" s="20"/>
    </row>
    <row r="110" spans="1:9" ht="15.75" x14ac:dyDescent="0.25">
      <c r="A110" s="5" t="s">
        <v>15</v>
      </c>
      <c r="B110" s="39">
        <v>1400</v>
      </c>
      <c r="C110" s="63" t="s">
        <v>120</v>
      </c>
      <c r="D110" s="156"/>
      <c r="E110" s="156"/>
      <c r="F110" s="156"/>
      <c r="G110" s="156"/>
      <c r="H110" s="20"/>
    </row>
    <row r="111" spans="1:9" ht="16.5" customHeight="1" x14ac:dyDescent="0.25">
      <c r="A111" s="5" t="s">
        <v>16</v>
      </c>
      <c r="B111" s="39">
        <v>1500</v>
      </c>
      <c r="C111" s="63" t="s">
        <v>120</v>
      </c>
      <c r="D111" s="156"/>
      <c r="E111" s="156"/>
      <c r="F111" s="156"/>
      <c r="G111" s="156"/>
      <c r="H111" s="20"/>
    </row>
    <row r="114" spans="1:8" s="8" customFormat="1" x14ac:dyDescent="0.2">
      <c r="A114" s="7"/>
      <c r="F114" s="90"/>
    </row>
    <row r="115" spans="1:8" s="29" customFormat="1" ht="16.5" x14ac:dyDescent="0.25">
      <c r="A115" s="45" t="s">
        <v>78</v>
      </c>
      <c r="C115" s="177"/>
      <c r="D115" s="177"/>
      <c r="E115" s="178" t="s">
        <v>178</v>
      </c>
      <c r="F115" s="178"/>
    </row>
    <row r="116" spans="1:8" s="29" customFormat="1" ht="16.5" x14ac:dyDescent="0.25">
      <c r="A116" s="45"/>
      <c r="C116" s="47"/>
      <c r="D116" s="47"/>
    </row>
    <row r="117" spans="1:8" s="29" customFormat="1" ht="16.5" x14ac:dyDescent="0.25">
      <c r="A117" s="45"/>
    </row>
    <row r="118" spans="1:8" s="29" customFormat="1" ht="16.5" x14ac:dyDescent="0.25">
      <c r="A118" s="45" t="s">
        <v>73</v>
      </c>
      <c r="C118" s="177"/>
      <c r="D118" s="177"/>
      <c r="E118" s="158" t="s">
        <v>179</v>
      </c>
      <c r="F118" s="15"/>
    </row>
    <row r="119" spans="1:8" s="8" customFormat="1" ht="16.5" x14ac:dyDescent="0.2">
      <c r="A119" s="48"/>
      <c r="E119" s="100"/>
      <c r="F119" s="100"/>
    </row>
    <row r="120" spans="1:8" s="8" customFormat="1" ht="16.5" x14ac:dyDescent="0.2">
      <c r="A120" s="48"/>
      <c r="F120" s="90"/>
    </row>
    <row r="121" spans="1:8" ht="16.5" x14ac:dyDescent="0.2">
      <c r="A121" s="49"/>
      <c r="B121" s="50"/>
      <c r="C121" s="179"/>
      <c r="D121" s="179"/>
      <c r="E121" s="51"/>
      <c r="F121" s="91"/>
      <c r="G121" s="50"/>
    </row>
    <row r="122" spans="1:8" ht="16.5" x14ac:dyDescent="0.2">
      <c r="A122" s="49"/>
      <c r="B122" s="50"/>
      <c r="C122" s="52"/>
      <c r="D122" s="51"/>
      <c r="E122" s="51"/>
      <c r="F122" s="91"/>
      <c r="G122" s="50"/>
    </row>
    <row r="123" spans="1:8" x14ac:dyDescent="0.2">
      <c r="B123" s="50"/>
      <c r="E123" s="51"/>
      <c r="F123" s="91"/>
      <c r="G123" s="50"/>
    </row>
    <row r="124" spans="1:8" ht="16.5" x14ac:dyDescent="0.2">
      <c r="A124" s="49"/>
      <c r="B124" s="50"/>
      <c r="C124" s="53"/>
      <c r="D124" s="50"/>
      <c r="E124" s="50"/>
      <c r="F124" s="91"/>
      <c r="G124" s="50"/>
      <c r="H124" s="50"/>
    </row>
  </sheetData>
  <mergeCells count="10">
    <mergeCell ref="A11:F11"/>
    <mergeCell ref="A12:F12"/>
    <mergeCell ref="C115:D115"/>
    <mergeCell ref="C118:D118"/>
    <mergeCell ref="C121:D121"/>
    <mergeCell ref="A13:A14"/>
    <mergeCell ref="B13:B14"/>
    <mergeCell ref="C13:C14"/>
    <mergeCell ref="D13:G13"/>
    <mergeCell ref="E115:F115"/>
  </mergeCells>
  <printOptions horizontalCentered="1" verticalCentered="1"/>
  <pageMargins left="0.23622047244094491" right="0.19685039370078741" top="0.78740157480314965" bottom="0.19685039370078741" header="0" footer="0"/>
  <pageSetup paperSize="9" scale="83" fitToHeight="0" orientation="landscape" r:id="rId1"/>
  <rowBreaks count="2" manualBreakCount="2">
    <brk id="39" max="6" man="1"/>
    <brk id="81" max="6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6"/>
  <sheetViews>
    <sheetView view="pageBreakPreview" zoomScale="75" zoomScaleNormal="75" zoomScaleSheetLayoutView="75" workbookViewId="0">
      <selection activeCell="G105" sqref="G105"/>
    </sheetView>
  </sheetViews>
  <sheetFormatPr defaultColWidth="9.140625" defaultRowHeight="15" x14ac:dyDescent="0.2"/>
  <cols>
    <col min="1" max="1" width="85.42578125" style="44" customWidth="1"/>
    <col min="2" max="2" width="7.7109375" style="6" customWidth="1"/>
    <col min="3" max="3" width="11.140625" style="6" customWidth="1"/>
    <col min="4" max="4" width="11.85546875" style="6" customWidth="1"/>
    <col min="5" max="5" width="12.28515625" style="8" customWidth="1"/>
    <col min="6" max="9" width="11.28515625" style="6" bestFit="1" customWidth="1"/>
    <col min="10" max="11" width="10.85546875" style="6" customWidth="1"/>
    <col min="12" max="12" width="12.140625" style="6" customWidth="1"/>
    <col min="13" max="13" width="12.140625" style="6" bestFit="1" customWidth="1"/>
    <col min="14" max="15" width="9.85546875" style="6" bestFit="1" customWidth="1"/>
    <col min="16" max="16384" width="9.140625" style="6"/>
  </cols>
  <sheetData>
    <row r="1" spans="1:12" ht="8.25" customHeight="1" x14ac:dyDescent="0.2"/>
    <row r="2" spans="1:12" ht="8.25" customHeight="1" x14ac:dyDescent="0.2"/>
    <row r="3" spans="1:12" ht="8.25" customHeight="1" x14ac:dyDescent="0.2"/>
    <row r="4" spans="1:12" ht="8.25" customHeight="1" x14ac:dyDescent="0.2"/>
    <row r="5" spans="1:12" ht="8.25" customHeight="1" x14ac:dyDescent="0.2"/>
    <row r="6" spans="1:12" ht="8.25" customHeight="1" x14ac:dyDescent="0.2"/>
    <row r="7" spans="1:12" ht="8.25" customHeight="1" x14ac:dyDescent="0.2"/>
    <row r="8" spans="1:12" ht="8.25" customHeight="1" x14ac:dyDescent="0.2"/>
    <row r="9" spans="1:12" ht="8.25" customHeight="1" x14ac:dyDescent="0.2"/>
    <row r="10" spans="1:12" ht="8.25" customHeight="1" x14ac:dyDescent="0.2"/>
    <row r="11" spans="1:12" s="8" customFormat="1" ht="34.5" customHeight="1" x14ac:dyDescent="0.2">
      <c r="A11" s="205" t="s">
        <v>153</v>
      </c>
      <c r="B11" s="205"/>
      <c r="C11" s="205"/>
      <c r="D11" s="205"/>
      <c r="E11" s="205"/>
      <c r="F11" s="205"/>
      <c r="G11" s="205"/>
      <c r="H11" s="205"/>
      <c r="I11" s="7"/>
    </row>
    <row r="12" spans="1:12" s="8" customFormat="1" ht="18" x14ac:dyDescent="0.25">
      <c r="A12" s="200" t="s">
        <v>207</v>
      </c>
      <c r="B12" s="200"/>
      <c r="C12" s="200"/>
      <c r="D12" s="200"/>
      <c r="E12" s="200"/>
      <c r="F12" s="200"/>
      <c r="G12" s="200"/>
      <c r="H12" s="200"/>
      <c r="I12" s="54" t="s">
        <v>111</v>
      </c>
      <c r="J12" s="204" t="s">
        <v>166</v>
      </c>
      <c r="K12" s="204"/>
      <c r="L12" s="204"/>
    </row>
    <row r="13" spans="1:12" s="9" customFormat="1" ht="32.25" customHeight="1" x14ac:dyDescent="0.2">
      <c r="A13" s="201" t="s">
        <v>30</v>
      </c>
      <c r="B13" s="201" t="s">
        <v>31</v>
      </c>
      <c r="C13" s="201" t="s">
        <v>133</v>
      </c>
      <c r="D13" s="201" t="s">
        <v>134</v>
      </c>
      <c r="E13" s="202" t="s">
        <v>135</v>
      </c>
      <c r="F13" s="184" t="s">
        <v>112</v>
      </c>
      <c r="G13" s="184"/>
      <c r="H13" s="184"/>
      <c r="I13" s="184"/>
      <c r="J13" s="204"/>
      <c r="K13" s="204"/>
      <c r="L13" s="204"/>
    </row>
    <row r="14" spans="1:12" s="10" customFormat="1" ht="46.5" customHeight="1" x14ac:dyDescent="0.2">
      <c r="A14" s="201"/>
      <c r="B14" s="201"/>
      <c r="C14" s="201"/>
      <c r="D14" s="201"/>
      <c r="E14" s="203"/>
      <c r="F14" s="1" t="s">
        <v>113</v>
      </c>
      <c r="G14" s="1" t="s">
        <v>114</v>
      </c>
      <c r="H14" s="1" t="s">
        <v>115</v>
      </c>
      <c r="I14" s="1" t="s">
        <v>116</v>
      </c>
      <c r="J14" s="157" t="s">
        <v>167</v>
      </c>
      <c r="K14" s="157" t="s">
        <v>168</v>
      </c>
      <c r="L14" s="157" t="s">
        <v>169</v>
      </c>
    </row>
    <row r="15" spans="1:12" s="8" customFormat="1" x14ac:dyDescent="0.2">
      <c r="A15" s="82" t="s">
        <v>32</v>
      </c>
      <c r="B15" s="82" t="s">
        <v>33</v>
      </c>
      <c r="C15" s="82" t="s">
        <v>34</v>
      </c>
      <c r="D15" s="82" t="s">
        <v>35</v>
      </c>
      <c r="E15" s="82" t="s">
        <v>36</v>
      </c>
      <c r="F15" s="82" t="s">
        <v>37</v>
      </c>
      <c r="G15" s="82" t="s">
        <v>117</v>
      </c>
      <c r="H15" s="82" t="s">
        <v>118</v>
      </c>
      <c r="I15" s="82" t="s">
        <v>119</v>
      </c>
    </row>
    <row r="16" spans="1:12" s="15" customFormat="1" ht="15" customHeight="1" x14ac:dyDescent="0.25">
      <c r="A16" s="12" t="s">
        <v>72</v>
      </c>
      <c r="B16" s="13">
        <v>100</v>
      </c>
      <c r="C16" s="132">
        <f>C17+C22+C24+C26+C32</f>
        <v>89138</v>
      </c>
      <c r="D16" s="132">
        <f t="shared" ref="D16:I16" si="0">D17+D22+D24+D26+D32</f>
        <v>99778.4</v>
      </c>
      <c r="E16" s="58">
        <f t="shared" ref="E16:E76" si="1">F16+G16+H16+I16</f>
        <v>145789.9</v>
      </c>
      <c r="F16" s="132">
        <f t="shared" si="0"/>
        <v>36427.700000000004</v>
      </c>
      <c r="G16" s="132">
        <f t="shared" si="0"/>
        <v>36455.4</v>
      </c>
      <c r="H16" s="132">
        <f t="shared" si="0"/>
        <v>36453.4</v>
      </c>
      <c r="I16" s="132">
        <f t="shared" si="0"/>
        <v>36453.4</v>
      </c>
      <c r="J16" s="84">
        <f>IFERROR(D16/C16-100%,)</f>
        <v>0.11936996567120639</v>
      </c>
      <c r="K16" s="84">
        <f>IFERROR(E16/C16-100%,)</f>
        <v>0.63555273845049243</v>
      </c>
      <c r="L16" s="84">
        <f>IFERROR(E16/D16-100%,)</f>
        <v>0.46113687932458336</v>
      </c>
    </row>
    <row r="17" spans="1:12" s="8" customFormat="1" ht="16.5" x14ac:dyDescent="0.25">
      <c r="A17" s="16" t="s">
        <v>154</v>
      </c>
      <c r="B17" s="17">
        <v>110</v>
      </c>
      <c r="C17" s="134">
        <f t="shared" ref="C17:I17" si="2">C18+C19+C20+C21</f>
        <v>27971.599999999999</v>
      </c>
      <c r="D17" s="134">
        <f t="shared" si="2"/>
        <v>26249.5</v>
      </c>
      <c r="E17" s="58">
        <f t="shared" si="1"/>
        <v>135657.79999999999</v>
      </c>
      <c r="F17" s="134">
        <f t="shared" si="2"/>
        <v>33914.400000000001</v>
      </c>
      <c r="G17" s="134">
        <f t="shared" si="2"/>
        <v>33914.5</v>
      </c>
      <c r="H17" s="134">
        <f t="shared" si="2"/>
        <v>33914.5</v>
      </c>
      <c r="I17" s="134">
        <f t="shared" si="2"/>
        <v>33914.400000000001</v>
      </c>
      <c r="J17" s="84">
        <f t="shared" ref="J17:J81" si="3">IFERROR(D17/C17-100%,)</f>
        <v>-6.1566016960059478E-2</v>
      </c>
      <c r="K17" s="84">
        <f t="shared" ref="K17:K81" si="4">IFERROR(E17/C17-100%,)</f>
        <v>3.8498405525604538</v>
      </c>
      <c r="L17" s="84">
        <f t="shared" ref="L17:L81" si="5">IFERROR(E17/D17-100%,)</f>
        <v>4.1680146288500728</v>
      </c>
    </row>
    <row r="18" spans="1:12" ht="30" x14ac:dyDescent="0.25">
      <c r="A18" s="19" t="s">
        <v>74</v>
      </c>
      <c r="B18" s="17" t="s">
        <v>76</v>
      </c>
      <c r="C18" s="69">
        <v>27743.5</v>
      </c>
      <c r="D18" s="69">
        <v>25947.9</v>
      </c>
      <c r="E18" s="149">
        <f t="shared" si="1"/>
        <v>35885.199999999997</v>
      </c>
      <c r="F18" s="59">
        <v>8971.2999999999993</v>
      </c>
      <c r="G18" s="59">
        <v>8971.2999999999993</v>
      </c>
      <c r="H18" s="59">
        <v>8971.2999999999993</v>
      </c>
      <c r="I18" s="59">
        <v>8971.2999999999993</v>
      </c>
      <c r="J18" s="84">
        <f t="shared" si="3"/>
        <v>-6.4721466289401119E-2</v>
      </c>
      <c r="K18" s="84">
        <f t="shared" si="4"/>
        <v>0.29346333375385214</v>
      </c>
      <c r="L18" s="84">
        <f t="shared" si="5"/>
        <v>0.38297126164352391</v>
      </c>
    </row>
    <row r="19" spans="1:12" ht="30" x14ac:dyDescent="0.25">
      <c r="A19" s="19" t="s">
        <v>75</v>
      </c>
      <c r="B19" s="17" t="s">
        <v>77</v>
      </c>
      <c r="C19" s="69">
        <v>228.1</v>
      </c>
      <c r="D19" s="69">
        <v>301.60000000000002</v>
      </c>
      <c r="E19" s="149">
        <f t="shared" si="1"/>
        <v>249</v>
      </c>
      <c r="F19" s="59">
        <v>62.2</v>
      </c>
      <c r="G19" s="59">
        <v>62.3</v>
      </c>
      <c r="H19" s="59">
        <v>62.3</v>
      </c>
      <c r="I19" s="59">
        <v>62.2</v>
      </c>
      <c r="J19" s="84">
        <f t="shared" si="3"/>
        <v>0.32222709338009659</v>
      </c>
      <c r="K19" s="84">
        <f t="shared" si="4"/>
        <v>9.1626479614204337E-2</v>
      </c>
      <c r="L19" s="84">
        <f t="shared" si="5"/>
        <v>-0.1744031830238727</v>
      </c>
    </row>
    <row r="20" spans="1:12" ht="30" x14ac:dyDescent="0.25">
      <c r="A20" s="19" t="s">
        <v>132</v>
      </c>
      <c r="B20" s="17" t="s">
        <v>130</v>
      </c>
      <c r="C20" s="67"/>
      <c r="D20" s="69"/>
      <c r="E20" s="149">
        <f t="shared" si="1"/>
        <v>97078.399999999994</v>
      </c>
      <c r="F20" s="59">
        <v>24269.599999999999</v>
      </c>
      <c r="G20" s="59">
        <v>24269.599999999999</v>
      </c>
      <c r="H20" s="59">
        <v>24269.599999999999</v>
      </c>
      <c r="I20" s="59">
        <v>24269.599999999999</v>
      </c>
      <c r="J20" s="84">
        <f t="shared" si="3"/>
        <v>0</v>
      </c>
      <c r="K20" s="84">
        <f t="shared" si="4"/>
        <v>0</v>
      </c>
      <c r="L20" s="84">
        <f t="shared" si="5"/>
        <v>0</v>
      </c>
    </row>
    <row r="21" spans="1:12" ht="16.5" x14ac:dyDescent="0.25">
      <c r="A21" s="94" t="s">
        <v>170</v>
      </c>
      <c r="B21" s="17" t="s">
        <v>131</v>
      </c>
      <c r="C21" s="67"/>
      <c r="D21" s="69"/>
      <c r="E21" s="149">
        <f t="shared" si="1"/>
        <v>2445.1999999999998</v>
      </c>
      <c r="F21" s="59">
        <v>611.29999999999995</v>
      </c>
      <c r="G21" s="59">
        <v>611.29999999999995</v>
      </c>
      <c r="H21" s="59">
        <v>611.29999999999995</v>
      </c>
      <c r="I21" s="59">
        <v>611.29999999999995</v>
      </c>
      <c r="J21" s="84">
        <f t="shared" si="3"/>
        <v>0</v>
      </c>
      <c r="K21" s="84">
        <f t="shared" si="4"/>
        <v>0</v>
      </c>
      <c r="L21" s="84">
        <f t="shared" si="5"/>
        <v>0</v>
      </c>
    </row>
    <row r="22" spans="1:12" ht="16.5" x14ac:dyDescent="0.25">
      <c r="A22" s="21" t="s">
        <v>47</v>
      </c>
      <c r="B22" s="17">
        <v>111</v>
      </c>
      <c r="C22" s="150">
        <v>60350.700000000004</v>
      </c>
      <c r="D22" s="150">
        <v>73030.5</v>
      </c>
      <c r="E22" s="149">
        <f t="shared" si="1"/>
        <v>9284.1</v>
      </c>
      <c r="F22" s="59">
        <v>2321</v>
      </c>
      <c r="G22" s="59">
        <v>2321</v>
      </c>
      <c r="H22" s="59">
        <v>2321</v>
      </c>
      <c r="I22" s="59">
        <v>2321.1</v>
      </c>
      <c r="J22" s="84">
        <f t="shared" si="3"/>
        <v>0.2101019540784117</v>
      </c>
      <c r="K22" s="84">
        <f t="shared" si="4"/>
        <v>-0.84616417042387249</v>
      </c>
      <c r="L22" s="84">
        <f t="shared" si="5"/>
        <v>-0.87287366237393971</v>
      </c>
    </row>
    <row r="23" spans="1:12" ht="16.5" x14ac:dyDescent="0.25">
      <c r="A23" s="19" t="s">
        <v>48</v>
      </c>
      <c r="B23" s="17" t="s">
        <v>59</v>
      </c>
      <c r="C23" s="69">
        <v>3773.2</v>
      </c>
      <c r="D23" s="69">
        <v>5545.2</v>
      </c>
      <c r="E23" s="149">
        <f t="shared" si="1"/>
        <v>5484.1</v>
      </c>
      <c r="F23" s="59">
        <v>1424.4</v>
      </c>
      <c r="G23" s="59">
        <v>1289.5999999999999</v>
      </c>
      <c r="H23" s="59">
        <v>771</v>
      </c>
      <c r="I23" s="59">
        <v>1999.1</v>
      </c>
      <c r="J23" s="84">
        <f t="shared" si="3"/>
        <v>0.46962790204600879</v>
      </c>
      <c r="K23" s="84">
        <f t="shared" si="4"/>
        <v>0.45343475034453529</v>
      </c>
      <c r="L23" s="84">
        <f t="shared" si="5"/>
        <v>-1.1018538555867985E-2</v>
      </c>
    </row>
    <row r="24" spans="1:12" ht="16.5" x14ac:dyDescent="0.25">
      <c r="A24" s="21" t="s">
        <v>38</v>
      </c>
      <c r="B24" s="17">
        <v>120</v>
      </c>
      <c r="C24" s="134">
        <f t="shared" ref="C24:H24" si="6">C25</f>
        <v>0</v>
      </c>
      <c r="D24" s="134">
        <f t="shared" si="6"/>
        <v>0</v>
      </c>
      <c r="E24" s="58">
        <f t="shared" si="1"/>
        <v>0</v>
      </c>
      <c r="F24" s="134">
        <f t="shared" si="6"/>
        <v>0</v>
      </c>
      <c r="G24" s="134">
        <f t="shared" si="6"/>
        <v>0</v>
      </c>
      <c r="H24" s="134">
        <f t="shared" si="6"/>
        <v>0</v>
      </c>
      <c r="I24" s="134">
        <f t="shared" ref="I24" si="7">I25</f>
        <v>0</v>
      </c>
      <c r="J24" s="84">
        <f t="shared" si="3"/>
        <v>0</v>
      </c>
      <c r="K24" s="84">
        <f t="shared" si="4"/>
        <v>0</v>
      </c>
      <c r="L24" s="84">
        <f t="shared" si="5"/>
        <v>0</v>
      </c>
    </row>
    <row r="25" spans="1:12" ht="16.5" x14ac:dyDescent="0.25">
      <c r="A25" s="21"/>
      <c r="B25" s="17">
        <v>121</v>
      </c>
      <c r="C25" s="67"/>
      <c r="D25" s="69"/>
      <c r="E25" s="149">
        <f t="shared" si="1"/>
        <v>0</v>
      </c>
      <c r="F25" s="59"/>
      <c r="G25" s="59"/>
      <c r="H25" s="59"/>
      <c r="I25" s="59"/>
      <c r="J25" s="84">
        <f t="shared" si="3"/>
        <v>0</v>
      </c>
      <c r="K25" s="84">
        <f t="shared" si="4"/>
        <v>0</v>
      </c>
      <c r="L25" s="84">
        <f t="shared" si="5"/>
        <v>0</v>
      </c>
    </row>
    <row r="26" spans="1:12" ht="16.5" x14ac:dyDescent="0.25">
      <c r="A26" s="22" t="s">
        <v>27</v>
      </c>
      <c r="B26" s="17">
        <v>130</v>
      </c>
      <c r="C26" s="134">
        <f t="shared" ref="C26:H26" si="8">C27+C28+C29</f>
        <v>815.7</v>
      </c>
      <c r="D26" s="134">
        <f t="shared" si="8"/>
        <v>498.4</v>
      </c>
      <c r="E26" s="58">
        <f t="shared" si="1"/>
        <v>848</v>
      </c>
      <c r="F26" s="134">
        <f t="shared" si="8"/>
        <v>192.3</v>
      </c>
      <c r="G26" s="134">
        <f t="shared" si="8"/>
        <v>219.9</v>
      </c>
      <c r="H26" s="134">
        <f t="shared" si="8"/>
        <v>217.9</v>
      </c>
      <c r="I26" s="134">
        <f t="shared" ref="I26" si="9">I27+I28+I29</f>
        <v>217.9</v>
      </c>
      <c r="J26" s="84">
        <f t="shared" si="3"/>
        <v>-0.38899105063135964</v>
      </c>
      <c r="K26" s="84">
        <f t="shared" si="4"/>
        <v>3.9597891381635275E-2</v>
      </c>
      <c r="L26" s="84">
        <f t="shared" si="5"/>
        <v>0.7014446227929374</v>
      </c>
    </row>
    <row r="27" spans="1:12" ht="16.5" x14ac:dyDescent="0.25">
      <c r="A27" s="19" t="s">
        <v>28</v>
      </c>
      <c r="B27" s="17">
        <v>131</v>
      </c>
      <c r="C27" s="69">
        <v>106.9</v>
      </c>
      <c r="D27" s="69">
        <v>103.69999999999999</v>
      </c>
      <c r="E27" s="149">
        <f t="shared" si="1"/>
        <v>37.200000000000003</v>
      </c>
      <c r="F27" s="59">
        <v>9.3000000000000007</v>
      </c>
      <c r="G27" s="59">
        <v>9.3000000000000007</v>
      </c>
      <c r="H27" s="59">
        <v>9.3000000000000007</v>
      </c>
      <c r="I27" s="59">
        <v>9.3000000000000007</v>
      </c>
      <c r="J27" s="84">
        <f t="shared" si="3"/>
        <v>-2.9934518241347186E-2</v>
      </c>
      <c r="K27" s="84">
        <f t="shared" si="4"/>
        <v>-0.65201122544434043</v>
      </c>
      <c r="L27" s="84">
        <f t="shared" si="5"/>
        <v>-0.64127290260366432</v>
      </c>
    </row>
    <row r="28" spans="1:12" ht="16.5" x14ac:dyDescent="0.25">
      <c r="A28" s="19" t="s">
        <v>29</v>
      </c>
      <c r="B28" s="23">
        <v>132</v>
      </c>
      <c r="C28" s="69">
        <v>10.899999999999999</v>
      </c>
      <c r="D28" s="69">
        <v>2</v>
      </c>
      <c r="E28" s="149">
        <f t="shared" si="1"/>
        <v>2</v>
      </c>
      <c r="F28" s="59"/>
      <c r="G28" s="59">
        <v>2</v>
      </c>
      <c r="H28" s="59"/>
      <c r="I28" s="59"/>
      <c r="J28" s="84">
        <f t="shared" si="3"/>
        <v>-0.8165137614678899</v>
      </c>
      <c r="K28" s="84">
        <f t="shared" si="4"/>
        <v>-0.8165137614678899</v>
      </c>
      <c r="L28" s="84">
        <f t="shared" si="5"/>
        <v>0</v>
      </c>
    </row>
    <row r="29" spans="1:12" ht="30" x14ac:dyDescent="0.25">
      <c r="A29" s="19" t="s">
        <v>80</v>
      </c>
      <c r="B29" s="23">
        <v>133</v>
      </c>
      <c r="C29" s="134">
        <f t="shared" ref="C29:I29" si="10">C30+C31</f>
        <v>697.90000000000009</v>
      </c>
      <c r="D29" s="134">
        <f t="shared" si="10"/>
        <v>392.7</v>
      </c>
      <c r="E29" s="58">
        <f t="shared" si="1"/>
        <v>808.80000000000007</v>
      </c>
      <c r="F29" s="134">
        <f t="shared" si="10"/>
        <v>183</v>
      </c>
      <c r="G29" s="134">
        <f t="shared" si="10"/>
        <v>208.6</v>
      </c>
      <c r="H29" s="134">
        <f t="shared" si="10"/>
        <v>208.6</v>
      </c>
      <c r="I29" s="134">
        <f t="shared" si="10"/>
        <v>208.6</v>
      </c>
      <c r="J29" s="84">
        <f>IFERROR(D29/C29-100%,)</f>
        <v>-0.43731193580742234</v>
      </c>
      <c r="K29" s="84">
        <f>IFERROR(E29/C29-100%,)</f>
        <v>0.15890528729044262</v>
      </c>
      <c r="L29" s="84">
        <f t="shared" si="5"/>
        <v>1.0595874713521773</v>
      </c>
    </row>
    <row r="30" spans="1:12" ht="16.5" x14ac:dyDescent="0.25">
      <c r="A30" s="24" t="s">
        <v>83</v>
      </c>
      <c r="B30" s="23" t="s">
        <v>84</v>
      </c>
      <c r="C30" s="69">
        <v>697.90000000000009</v>
      </c>
      <c r="D30" s="69">
        <v>392.7</v>
      </c>
      <c r="E30" s="149">
        <f t="shared" si="1"/>
        <v>808.80000000000007</v>
      </c>
      <c r="F30" s="59">
        <v>183</v>
      </c>
      <c r="G30" s="59">
        <v>208.6</v>
      </c>
      <c r="H30" s="59">
        <v>208.6</v>
      </c>
      <c r="I30" s="59">
        <v>208.6</v>
      </c>
      <c r="J30" s="84">
        <f t="shared" si="3"/>
        <v>-0.43731193580742234</v>
      </c>
      <c r="K30" s="84">
        <f t="shared" si="4"/>
        <v>0.15890528729044262</v>
      </c>
      <c r="L30" s="84">
        <f t="shared" si="5"/>
        <v>1.0595874713521773</v>
      </c>
    </row>
    <row r="31" spans="1:12" ht="33.75" customHeight="1" x14ac:dyDescent="0.25">
      <c r="A31" s="24" t="s">
        <v>85</v>
      </c>
      <c r="B31" s="23" t="s">
        <v>86</v>
      </c>
      <c r="C31" s="67"/>
      <c r="D31" s="69"/>
      <c r="E31" s="149">
        <f t="shared" si="1"/>
        <v>0</v>
      </c>
      <c r="F31" s="59"/>
      <c r="G31" s="59"/>
      <c r="H31" s="59"/>
      <c r="I31" s="59"/>
      <c r="J31" s="84">
        <f t="shared" si="3"/>
        <v>0</v>
      </c>
      <c r="K31" s="84">
        <f t="shared" si="4"/>
        <v>0</v>
      </c>
      <c r="L31" s="84">
        <f t="shared" si="5"/>
        <v>0</v>
      </c>
    </row>
    <row r="32" spans="1:12" ht="16.5" x14ac:dyDescent="0.25">
      <c r="A32" s="21" t="s">
        <v>165</v>
      </c>
      <c r="B32" s="23">
        <v>140</v>
      </c>
      <c r="C32" s="67"/>
      <c r="D32" s="69"/>
      <c r="E32" s="149">
        <f t="shared" si="1"/>
        <v>0</v>
      </c>
      <c r="F32" s="59"/>
      <c r="G32" s="59"/>
      <c r="H32" s="59"/>
      <c r="I32" s="59"/>
      <c r="J32" s="84">
        <f t="shared" si="3"/>
        <v>0</v>
      </c>
      <c r="K32" s="84">
        <f t="shared" si="4"/>
        <v>0</v>
      </c>
      <c r="L32" s="84">
        <f t="shared" si="5"/>
        <v>0</v>
      </c>
    </row>
    <row r="33" spans="1:12" s="15" customFormat="1" ht="16.5" x14ac:dyDescent="0.25">
      <c r="A33" s="25" t="s">
        <v>60</v>
      </c>
      <c r="B33" s="26">
        <v>200</v>
      </c>
      <c r="C33" s="134">
        <f>C34+C38+C39+C47+C48+C49+C50+C51</f>
        <v>84489.000000000015</v>
      </c>
      <c r="D33" s="134">
        <f>D34+D38+D39+D47+D48+D49+D50+D51</f>
        <v>94549.3</v>
      </c>
      <c r="E33" s="58">
        <f t="shared" si="1"/>
        <v>116553.4</v>
      </c>
      <c r="F33" s="134">
        <f>F34+F38+F39+F47+F48+F49+F50+F51</f>
        <v>29024.1</v>
      </c>
      <c r="G33" s="134">
        <f>G34+G38+G39+G47+G48+G49+G50+G51</f>
        <v>29841.1</v>
      </c>
      <c r="H33" s="134">
        <f>H34+H38+H39+H47+H48+H49+H50+H51</f>
        <v>28937.5</v>
      </c>
      <c r="I33" s="134">
        <f>I34+I38+I39+I47+I48+I49+I50+I51</f>
        <v>28750.7</v>
      </c>
      <c r="J33" s="84">
        <f t="shared" si="3"/>
        <v>0.11907230527050849</v>
      </c>
      <c r="K33" s="84">
        <f t="shared" si="4"/>
        <v>0.37950975866680836</v>
      </c>
      <c r="L33" s="84">
        <f t="shared" si="5"/>
        <v>0.23272620738598793</v>
      </c>
    </row>
    <row r="34" spans="1:12" ht="16.5" x14ac:dyDescent="0.25">
      <c r="A34" s="22" t="s">
        <v>39</v>
      </c>
      <c r="B34" s="17">
        <v>210</v>
      </c>
      <c r="C34" s="134">
        <f t="shared" ref="C34:H34" si="11">C35+C36+C37</f>
        <v>3399.1</v>
      </c>
      <c r="D34" s="134">
        <f t="shared" si="11"/>
        <v>3484.4</v>
      </c>
      <c r="E34" s="58">
        <f t="shared" si="1"/>
        <v>8105.6</v>
      </c>
      <c r="F34" s="134">
        <f t="shared" si="11"/>
        <v>2048.9</v>
      </c>
      <c r="G34" s="134">
        <f t="shared" si="11"/>
        <v>2013.9</v>
      </c>
      <c r="H34" s="134">
        <f t="shared" si="11"/>
        <v>2028.9</v>
      </c>
      <c r="I34" s="134">
        <f t="shared" ref="I34" si="12">I35+I36+I37</f>
        <v>2013.9</v>
      </c>
      <c r="J34" s="84">
        <f t="shared" si="3"/>
        <v>2.5094878055956116E-2</v>
      </c>
      <c r="K34" s="84">
        <f t="shared" si="4"/>
        <v>1.3846312259127416</v>
      </c>
      <c r="L34" s="84">
        <f t="shared" si="5"/>
        <v>1.32625416140512</v>
      </c>
    </row>
    <row r="35" spans="1:12" ht="16.5" x14ac:dyDescent="0.25">
      <c r="A35" s="19" t="s">
        <v>40</v>
      </c>
      <c r="B35" s="17">
        <v>212</v>
      </c>
      <c r="C35" s="69">
        <v>3086.7</v>
      </c>
      <c r="D35" s="69">
        <v>3240.4</v>
      </c>
      <c r="E35" s="149">
        <f t="shared" si="1"/>
        <v>7795.6</v>
      </c>
      <c r="F35" s="59">
        <v>1948.9</v>
      </c>
      <c r="G35" s="59">
        <v>1948.9</v>
      </c>
      <c r="H35" s="59">
        <v>1948.9</v>
      </c>
      <c r="I35" s="59">
        <v>1948.9</v>
      </c>
      <c r="J35" s="84">
        <f t="shared" si="3"/>
        <v>4.979427867949604E-2</v>
      </c>
      <c r="K35" s="84">
        <f t="shared" si="4"/>
        <v>1.5255450805066904</v>
      </c>
      <c r="L35" s="84">
        <f t="shared" si="5"/>
        <v>1.4057523762498456</v>
      </c>
    </row>
    <row r="36" spans="1:12" ht="16.5" x14ac:dyDescent="0.25">
      <c r="A36" s="19" t="s">
        <v>41</v>
      </c>
      <c r="B36" s="17">
        <v>213</v>
      </c>
      <c r="C36" s="69">
        <v>6.4</v>
      </c>
      <c r="D36" s="69">
        <v>14</v>
      </c>
      <c r="E36" s="149">
        <f t="shared" si="1"/>
        <v>10</v>
      </c>
      <c r="F36" s="59"/>
      <c r="G36" s="59">
        <v>5</v>
      </c>
      <c r="H36" s="59"/>
      <c r="I36" s="59">
        <v>5</v>
      </c>
      <c r="J36" s="84">
        <f t="shared" si="3"/>
        <v>1.1875</v>
      </c>
      <c r="K36" s="84">
        <f t="shared" si="4"/>
        <v>0.5625</v>
      </c>
      <c r="L36" s="84">
        <f t="shared" si="5"/>
        <v>-0.2857142857142857</v>
      </c>
    </row>
    <row r="37" spans="1:12" ht="16.5" x14ac:dyDescent="0.25">
      <c r="A37" s="19" t="s">
        <v>42</v>
      </c>
      <c r="B37" s="17">
        <v>214</v>
      </c>
      <c r="C37" s="69">
        <v>306</v>
      </c>
      <c r="D37" s="69">
        <v>230</v>
      </c>
      <c r="E37" s="149">
        <f t="shared" si="1"/>
        <v>300</v>
      </c>
      <c r="F37" s="59">
        <v>100</v>
      </c>
      <c r="G37" s="59">
        <v>60</v>
      </c>
      <c r="H37" s="59">
        <v>80</v>
      </c>
      <c r="I37" s="59">
        <v>60</v>
      </c>
      <c r="J37" s="84">
        <f t="shared" si="3"/>
        <v>-0.24836601307189543</v>
      </c>
      <c r="K37" s="84">
        <f t="shared" si="4"/>
        <v>-1.9607843137254943E-2</v>
      </c>
      <c r="L37" s="84">
        <f t="shared" si="5"/>
        <v>0.30434782608695654</v>
      </c>
    </row>
    <row r="38" spans="1:12" ht="16.5" x14ac:dyDescent="0.25">
      <c r="A38" s="22" t="s">
        <v>43</v>
      </c>
      <c r="B38" s="17">
        <v>220</v>
      </c>
      <c r="C38" s="69">
        <v>262.3</v>
      </c>
      <c r="D38" s="69">
        <v>259.60000000000002</v>
      </c>
      <c r="E38" s="149">
        <f t="shared" si="1"/>
        <v>221.2</v>
      </c>
      <c r="F38" s="59">
        <v>55.3</v>
      </c>
      <c r="G38" s="59">
        <v>55.3</v>
      </c>
      <c r="H38" s="59">
        <v>55.3</v>
      </c>
      <c r="I38" s="59">
        <v>55.3</v>
      </c>
      <c r="J38" s="84">
        <f t="shared" si="3"/>
        <v>-1.0293556995806252E-2</v>
      </c>
      <c r="K38" s="84">
        <f t="shared" si="4"/>
        <v>-0.1566908120472742</v>
      </c>
      <c r="L38" s="84">
        <f t="shared" si="5"/>
        <v>-0.14791987673343621</v>
      </c>
    </row>
    <row r="39" spans="1:12" ht="16.5" x14ac:dyDescent="0.25">
      <c r="A39" s="22" t="s">
        <v>81</v>
      </c>
      <c r="B39" s="17">
        <v>230</v>
      </c>
      <c r="C39" s="133">
        <f t="shared" ref="C39:H39" si="13">C41+C42+C43+C44+C45+C46</f>
        <v>3777.3</v>
      </c>
      <c r="D39" s="133">
        <f t="shared" si="13"/>
        <v>5545.2000000000007</v>
      </c>
      <c r="E39" s="56">
        <f t="shared" si="1"/>
        <v>5484.1</v>
      </c>
      <c r="F39" s="133">
        <f t="shared" si="13"/>
        <v>1424.4</v>
      </c>
      <c r="G39" s="133">
        <f t="shared" si="13"/>
        <v>1289.5999999999999</v>
      </c>
      <c r="H39" s="133">
        <f t="shared" si="13"/>
        <v>771</v>
      </c>
      <c r="I39" s="133">
        <f t="shared" ref="I39" si="14">I41+I42+I43+I44+I45+I46</f>
        <v>1999.1</v>
      </c>
      <c r="J39" s="84">
        <f t="shared" si="3"/>
        <v>0.46803272178540234</v>
      </c>
      <c r="K39" s="84">
        <f t="shared" si="4"/>
        <v>0.4518571466391339</v>
      </c>
      <c r="L39" s="84">
        <f t="shared" si="5"/>
        <v>-1.1018538555868207E-2</v>
      </c>
    </row>
    <row r="40" spans="1:12" ht="16.5" x14ac:dyDescent="0.25">
      <c r="A40" s="82" t="s">
        <v>32</v>
      </c>
      <c r="B40" s="82" t="s">
        <v>33</v>
      </c>
      <c r="C40" s="82" t="s">
        <v>34</v>
      </c>
      <c r="D40" s="82" t="s">
        <v>35</v>
      </c>
      <c r="E40" s="82" t="s">
        <v>37</v>
      </c>
      <c r="F40" s="82" t="s">
        <v>117</v>
      </c>
      <c r="G40" s="82" t="s">
        <v>118</v>
      </c>
      <c r="H40" s="82" t="s">
        <v>119</v>
      </c>
      <c r="I40" s="82" t="s">
        <v>152</v>
      </c>
      <c r="J40" s="84"/>
      <c r="K40" s="84"/>
      <c r="L40" s="84"/>
    </row>
    <row r="41" spans="1:12" ht="16.5" x14ac:dyDescent="0.25">
      <c r="A41" s="19" t="s">
        <v>49</v>
      </c>
      <c r="B41" s="17">
        <v>231</v>
      </c>
      <c r="C41" s="69">
        <v>835.5</v>
      </c>
      <c r="D41" s="69">
        <v>920.2</v>
      </c>
      <c r="E41" s="149">
        <f t="shared" si="1"/>
        <v>782.6</v>
      </c>
      <c r="F41" s="59">
        <v>173.9</v>
      </c>
      <c r="G41" s="59">
        <v>203.7</v>
      </c>
      <c r="H41" s="59">
        <v>175.1</v>
      </c>
      <c r="I41" s="59">
        <v>229.9</v>
      </c>
      <c r="J41" s="84">
        <f t="shared" si="3"/>
        <v>0.101376421304608</v>
      </c>
      <c r="K41" s="84">
        <f t="shared" si="4"/>
        <v>-6.3315380011968903E-2</v>
      </c>
      <c r="L41" s="84">
        <f t="shared" si="5"/>
        <v>-0.14953271028037385</v>
      </c>
    </row>
    <row r="42" spans="1:12" ht="16.5" x14ac:dyDescent="0.25">
      <c r="A42" s="19" t="s">
        <v>50</v>
      </c>
      <c r="B42" s="17">
        <v>232</v>
      </c>
      <c r="C42" s="69">
        <v>217.79999999999998</v>
      </c>
      <c r="D42" s="69">
        <v>396.59999999999997</v>
      </c>
      <c r="E42" s="149">
        <f t="shared" si="1"/>
        <v>431.1</v>
      </c>
      <c r="F42" s="59">
        <v>79.900000000000006</v>
      </c>
      <c r="G42" s="59">
        <v>105.2</v>
      </c>
      <c r="H42" s="59">
        <v>102.5</v>
      </c>
      <c r="I42" s="59">
        <v>143.5</v>
      </c>
      <c r="J42" s="84">
        <f t="shared" si="3"/>
        <v>0.82093663911845738</v>
      </c>
      <c r="K42" s="84">
        <f t="shared" si="4"/>
        <v>0.97933884297520679</v>
      </c>
      <c r="L42" s="84">
        <f t="shared" si="5"/>
        <v>8.6989409984871591E-2</v>
      </c>
    </row>
    <row r="43" spans="1:12" ht="16.5" x14ac:dyDescent="0.25">
      <c r="A43" s="19" t="s">
        <v>51</v>
      </c>
      <c r="B43" s="17">
        <v>233</v>
      </c>
      <c r="C43" s="69">
        <v>407.29999999999995</v>
      </c>
      <c r="D43" s="69">
        <v>531.1</v>
      </c>
      <c r="E43" s="149">
        <f t="shared" si="1"/>
        <v>48.9</v>
      </c>
      <c r="F43" s="59"/>
      <c r="G43" s="59"/>
      <c r="H43" s="59"/>
      <c r="I43" s="59">
        <v>48.9</v>
      </c>
      <c r="J43" s="84">
        <f t="shared" si="3"/>
        <v>0.30395286029953361</v>
      </c>
      <c r="K43" s="84">
        <f t="shared" si="4"/>
        <v>-0.8799410753744169</v>
      </c>
      <c r="L43" s="84">
        <f t="shared" si="5"/>
        <v>-0.90792694407832797</v>
      </c>
    </row>
    <row r="44" spans="1:12" ht="16.5" x14ac:dyDescent="0.25">
      <c r="A44" s="19" t="s">
        <v>52</v>
      </c>
      <c r="B44" s="17">
        <v>234</v>
      </c>
      <c r="C44" s="69">
        <v>0</v>
      </c>
      <c r="D44" s="69">
        <v>0</v>
      </c>
      <c r="E44" s="149">
        <f t="shared" si="1"/>
        <v>0</v>
      </c>
      <c r="F44" s="59"/>
      <c r="G44" s="59"/>
      <c r="H44" s="59"/>
      <c r="I44" s="59"/>
      <c r="J44" s="84">
        <f t="shared" si="3"/>
        <v>0</v>
      </c>
      <c r="K44" s="84">
        <f t="shared" si="4"/>
        <v>0</v>
      </c>
      <c r="L44" s="84">
        <f t="shared" si="5"/>
        <v>0</v>
      </c>
    </row>
    <row r="45" spans="1:12" ht="16.5" x14ac:dyDescent="0.25">
      <c r="A45" s="19" t="s">
        <v>53</v>
      </c>
      <c r="B45" s="17">
        <v>235</v>
      </c>
      <c r="C45" s="69">
        <v>235.90000000000003</v>
      </c>
      <c r="D45" s="69">
        <v>211.4</v>
      </c>
      <c r="E45" s="149">
        <f t="shared" si="1"/>
        <v>229.9</v>
      </c>
      <c r="F45" s="59">
        <v>38.299999999999997</v>
      </c>
      <c r="G45" s="59">
        <v>57.5</v>
      </c>
      <c r="H45" s="59">
        <v>57.5</v>
      </c>
      <c r="I45" s="59">
        <v>76.599999999999994</v>
      </c>
      <c r="J45" s="84">
        <f t="shared" si="3"/>
        <v>-0.10385756676557878</v>
      </c>
      <c r="K45" s="84">
        <f t="shared" si="4"/>
        <v>-2.543450614667242E-2</v>
      </c>
      <c r="L45" s="84">
        <f t="shared" si="5"/>
        <v>8.7511825922421904E-2</v>
      </c>
    </row>
    <row r="46" spans="1:12" ht="16.5" x14ac:dyDescent="0.25">
      <c r="A46" s="19" t="s">
        <v>82</v>
      </c>
      <c r="B46" s="17">
        <v>236</v>
      </c>
      <c r="C46" s="69">
        <v>2080.8000000000002</v>
      </c>
      <c r="D46" s="69">
        <v>3485.9</v>
      </c>
      <c r="E46" s="149">
        <f t="shared" si="1"/>
        <v>3991.6000000000004</v>
      </c>
      <c r="F46" s="69">
        <v>1132.3</v>
      </c>
      <c r="G46" s="69">
        <v>923.2</v>
      </c>
      <c r="H46" s="69">
        <v>435.9</v>
      </c>
      <c r="I46" s="69">
        <v>1500.2</v>
      </c>
      <c r="J46" s="84">
        <f t="shared" si="3"/>
        <v>0.67526912725874655</v>
      </c>
      <c r="K46" s="84">
        <f t="shared" si="4"/>
        <v>0.91830065359477131</v>
      </c>
      <c r="L46" s="84">
        <f t="shared" si="5"/>
        <v>0.14507013970567151</v>
      </c>
    </row>
    <row r="47" spans="1:12" ht="16.5" x14ac:dyDescent="0.25">
      <c r="A47" s="22" t="s">
        <v>61</v>
      </c>
      <c r="B47" s="17">
        <v>240</v>
      </c>
      <c r="C47" s="69">
        <v>70243.800000000017</v>
      </c>
      <c r="D47" s="69">
        <v>80069.5</v>
      </c>
      <c r="E47" s="149">
        <f t="shared" si="1"/>
        <v>91862</v>
      </c>
      <c r="F47" s="59">
        <v>22965.5</v>
      </c>
      <c r="G47" s="59">
        <v>22965.5</v>
      </c>
      <c r="H47" s="59">
        <v>22965.5</v>
      </c>
      <c r="I47" s="59">
        <v>22965.5</v>
      </c>
      <c r="J47" s="84">
        <f t="shared" si="3"/>
        <v>0.13987996093605393</v>
      </c>
      <c r="K47" s="84">
        <f t="shared" si="4"/>
        <v>0.30775954603822653</v>
      </c>
      <c r="L47" s="84">
        <f t="shared" si="5"/>
        <v>0.14727830197515912</v>
      </c>
    </row>
    <row r="48" spans="1:12" ht="16.5" x14ac:dyDescent="0.25">
      <c r="A48" s="22" t="s">
        <v>44</v>
      </c>
      <c r="B48" s="17">
        <v>250</v>
      </c>
      <c r="C48" s="69">
        <v>0</v>
      </c>
      <c r="D48" s="69">
        <v>0</v>
      </c>
      <c r="E48" s="149">
        <f t="shared" si="1"/>
        <v>0</v>
      </c>
      <c r="F48" s="59"/>
      <c r="G48" s="59"/>
      <c r="H48" s="59"/>
      <c r="I48" s="59"/>
      <c r="J48" s="84">
        <f t="shared" si="3"/>
        <v>0</v>
      </c>
      <c r="K48" s="84">
        <f t="shared" si="4"/>
        <v>0</v>
      </c>
      <c r="L48" s="84">
        <f t="shared" si="5"/>
        <v>0</v>
      </c>
    </row>
    <row r="49" spans="1:12" ht="30" x14ac:dyDescent="0.25">
      <c r="A49" s="22" t="s">
        <v>58</v>
      </c>
      <c r="B49" s="17">
        <v>260</v>
      </c>
      <c r="C49" s="69">
        <v>611.4</v>
      </c>
      <c r="D49" s="69">
        <v>300</v>
      </c>
      <c r="E49" s="149">
        <f t="shared" si="1"/>
        <v>1680.5</v>
      </c>
      <c r="F49" s="59">
        <v>280</v>
      </c>
      <c r="G49" s="59">
        <v>466.8</v>
      </c>
      <c r="H49" s="59">
        <v>466.8</v>
      </c>
      <c r="I49" s="59">
        <v>466.9</v>
      </c>
      <c r="J49" s="84">
        <f t="shared" si="3"/>
        <v>-0.50932286555446515</v>
      </c>
      <c r="K49" s="84">
        <f t="shared" si="4"/>
        <v>1.7486097481190712</v>
      </c>
      <c r="L49" s="84">
        <f t="shared" si="5"/>
        <v>4.6016666666666666</v>
      </c>
    </row>
    <row r="50" spans="1:12" ht="16.5" x14ac:dyDescent="0.25">
      <c r="A50" s="22" t="s">
        <v>17</v>
      </c>
      <c r="B50" s="17">
        <v>270</v>
      </c>
      <c r="C50" s="69">
        <v>0</v>
      </c>
      <c r="D50" s="69">
        <v>0</v>
      </c>
      <c r="E50" s="149">
        <f t="shared" si="1"/>
        <v>0</v>
      </c>
      <c r="F50" s="59"/>
      <c r="G50" s="59"/>
      <c r="H50" s="59"/>
      <c r="I50" s="59"/>
      <c r="J50" s="84">
        <f t="shared" si="3"/>
        <v>0</v>
      </c>
      <c r="K50" s="84">
        <f t="shared" si="4"/>
        <v>0</v>
      </c>
      <c r="L50" s="84">
        <f t="shared" si="5"/>
        <v>0</v>
      </c>
    </row>
    <row r="51" spans="1:12" ht="16.5" x14ac:dyDescent="0.25">
      <c r="A51" s="22" t="s">
        <v>9</v>
      </c>
      <c r="B51" s="17">
        <v>280</v>
      </c>
      <c r="C51" s="134">
        <f t="shared" ref="C51:H51" si="15">C52+C54+C53</f>
        <v>6195.1</v>
      </c>
      <c r="D51" s="134">
        <f t="shared" si="15"/>
        <v>4890.6000000000004</v>
      </c>
      <c r="E51" s="58">
        <f t="shared" si="1"/>
        <v>9200</v>
      </c>
      <c r="F51" s="134">
        <f t="shared" si="15"/>
        <v>2250</v>
      </c>
      <c r="G51" s="134">
        <f t="shared" si="15"/>
        <v>3050</v>
      </c>
      <c r="H51" s="134">
        <f t="shared" si="15"/>
        <v>2650</v>
      </c>
      <c r="I51" s="134">
        <f t="shared" ref="I51" si="16">I52+I54+I53</f>
        <v>1250</v>
      </c>
      <c r="J51" s="84">
        <f t="shared" si="3"/>
        <v>-0.21056964375070619</v>
      </c>
      <c r="K51" s="84">
        <f t="shared" si="4"/>
        <v>0.48504463204790871</v>
      </c>
      <c r="L51" s="84">
        <f t="shared" si="5"/>
        <v>0.88115977589661787</v>
      </c>
    </row>
    <row r="52" spans="1:12" ht="16.5" x14ac:dyDescent="0.25">
      <c r="A52" s="21" t="s">
        <v>92</v>
      </c>
      <c r="B52" s="17" t="s">
        <v>87</v>
      </c>
      <c r="C52" s="69">
        <v>2724.7</v>
      </c>
      <c r="D52" s="69">
        <v>2900</v>
      </c>
      <c r="E52" s="149">
        <f t="shared" si="1"/>
        <v>3800</v>
      </c>
      <c r="F52" s="59">
        <v>950</v>
      </c>
      <c r="G52" s="59">
        <v>950</v>
      </c>
      <c r="H52" s="59">
        <v>950</v>
      </c>
      <c r="I52" s="59">
        <v>950</v>
      </c>
      <c r="J52" s="84">
        <f t="shared" si="3"/>
        <v>6.4337358241274289E-2</v>
      </c>
      <c r="K52" s="84">
        <f t="shared" si="4"/>
        <v>0.39464895217822149</v>
      </c>
      <c r="L52" s="84">
        <f t="shared" si="5"/>
        <v>0.31034482758620685</v>
      </c>
    </row>
    <row r="53" spans="1:12" ht="16.5" x14ac:dyDescent="0.25">
      <c r="A53" s="21" t="s">
        <v>93</v>
      </c>
      <c r="B53" s="17" t="s">
        <v>88</v>
      </c>
      <c r="C53" s="69">
        <v>2460.3000000000002</v>
      </c>
      <c r="D53" s="69">
        <v>920</v>
      </c>
      <c r="E53" s="149">
        <f t="shared" si="1"/>
        <v>4200</v>
      </c>
      <c r="F53" s="59">
        <v>1000</v>
      </c>
      <c r="G53" s="59">
        <v>1800</v>
      </c>
      <c r="H53" s="59">
        <v>1400</v>
      </c>
      <c r="I53" s="59"/>
      <c r="J53" s="84">
        <f t="shared" si="3"/>
        <v>-0.62606186237450723</v>
      </c>
      <c r="K53" s="84">
        <f t="shared" si="4"/>
        <v>0.70710888915985848</v>
      </c>
      <c r="L53" s="84">
        <f t="shared" si="5"/>
        <v>3.5652173913043477</v>
      </c>
    </row>
    <row r="54" spans="1:12" ht="16.5" x14ac:dyDescent="0.25">
      <c r="A54" s="21" t="s">
        <v>125</v>
      </c>
      <c r="B54" s="17" t="s">
        <v>121</v>
      </c>
      <c r="C54" s="69">
        <v>1010.1</v>
      </c>
      <c r="D54" s="69">
        <v>1070.6000000000001</v>
      </c>
      <c r="E54" s="149">
        <f t="shared" si="1"/>
        <v>1200</v>
      </c>
      <c r="F54" s="59">
        <v>300</v>
      </c>
      <c r="G54" s="59">
        <v>300</v>
      </c>
      <c r="H54" s="59">
        <v>300</v>
      </c>
      <c r="I54" s="59">
        <v>300</v>
      </c>
      <c r="J54" s="84">
        <f t="shared" si="3"/>
        <v>5.9895059895060054E-2</v>
      </c>
      <c r="K54" s="84">
        <f t="shared" si="4"/>
        <v>0.18800118800118804</v>
      </c>
      <c r="L54" s="84">
        <f t="shared" si="5"/>
        <v>0.12086680366149816</v>
      </c>
    </row>
    <row r="55" spans="1:12" s="29" customFormat="1" ht="16.5" x14ac:dyDescent="0.25">
      <c r="A55" s="28" t="s">
        <v>62</v>
      </c>
      <c r="B55" s="26">
        <v>300</v>
      </c>
      <c r="C55" s="134">
        <f t="shared" ref="C55:H55" si="17">C56+C57+C58+C59+C60+C61+C62+C63+C64</f>
        <v>2493.3000000000002</v>
      </c>
      <c r="D55" s="134">
        <f t="shared" si="17"/>
        <v>2900</v>
      </c>
      <c r="E55" s="58">
        <f t="shared" si="1"/>
        <v>20724.699999999997</v>
      </c>
      <c r="F55" s="134">
        <f t="shared" si="17"/>
        <v>5191.8999999999996</v>
      </c>
      <c r="G55" s="134">
        <f t="shared" si="17"/>
        <v>5149</v>
      </c>
      <c r="H55" s="134">
        <f t="shared" si="17"/>
        <v>5191.8999999999996</v>
      </c>
      <c r="I55" s="134">
        <f t="shared" ref="I55" si="18">I56+I57+I58+I59+I60+I61+I62+I63+I64</f>
        <v>5191.8999999999996</v>
      </c>
      <c r="J55" s="84">
        <f t="shared" si="3"/>
        <v>0.16311715397264659</v>
      </c>
      <c r="K55" s="84">
        <f t="shared" si="4"/>
        <v>7.3121565796334149</v>
      </c>
      <c r="L55" s="84">
        <f t="shared" si="5"/>
        <v>6.1464482758620678</v>
      </c>
    </row>
    <row r="56" spans="1:12" ht="16.5" x14ac:dyDescent="0.25">
      <c r="A56" s="19" t="s">
        <v>18</v>
      </c>
      <c r="B56" s="17">
        <v>310</v>
      </c>
      <c r="C56" s="69">
        <v>74.400000000000006</v>
      </c>
      <c r="D56" s="69">
        <v>25</v>
      </c>
      <c r="E56" s="149">
        <f t="shared" si="1"/>
        <v>149.69999999999999</v>
      </c>
      <c r="F56" s="59">
        <v>49.9</v>
      </c>
      <c r="G56" s="59"/>
      <c r="H56" s="59">
        <v>49.9</v>
      </c>
      <c r="I56" s="59">
        <v>49.9</v>
      </c>
      <c r="J56" s="84">
        <f t="shared" si="3"/>
        <v>-0.66397849462365599</v>
      </c>
      <c r="K56" s="84">
        <f t="shared" si="4"/>
        <v>1.012096774193548</v>
      </c>
      <c r="L56" s="84">
        <f t="shared" si="5"/>
        <v>4.9879999999999995</v>
      </c>
    </row>
    <row r="57" spans="1:12" ht="16.5" x14ac:dyDescent="0.25">
      <c r="A57" s="19" t="s">
        <v>19</v>
      </c>
      <c r="B57" s="17">
        <v>320</v>
      </c>
      <c r="C57" s="69">
        <v>4.5</v>
      </c>
      <c r="D57" s="69">
        <v>6</v>
      </c>
      <c r="E57" s="149">
        <f t="shared" si="1"/>
        <v>7</v>
      </c>
      <c r="F57" s="59"/>
      <c r="G57" s="59">
        <v>7</v>
      </c>
      <c r="H57" s="59"/>
      <c r="I57" s="59"/>
      <c r="J57" s="84">
        <f t="shared" si="3"/>
        <v>0.33333333333333326</v>
      </c>
      <c r="K57" s="84">
        <f t="shared" si="4"/>
        <v>0.55555555555555558</v>
      </c>
      <c r="L57" s="84">
        <f t="shared" si="5"/>
        <v>0.16666666666666674</v>
      </c>
    </row>
    <row r="58" spans="1:12" ht="16.5" x14ac:dyDescent="0.25">
      <c r="A58" s="19" t="s">
        <v>21</v>
      </c>
      <c r="B58" s="17">
        <v>330</v>
      </c>
      <c r="C58" s="69">
        <v>73.100000000000009</v>
      </c>
      <c r="D58" s="69">
        <v>80</v>
      </c>
      <c r="E58" s="149">
        <f t="shared" si="1"/>
        <v>200</v>
      </c>
      <c r="F58" s="59">
        <v>50</v>
      </c>
      <c r="G58" s="59">
        <v>50</v>
      </c>
      <c r="H58" s="59">
        <v>50</v>
      </c>
      <c r="I58" s="59">
        <v>50</v>
      </c>
      <c r="J58" s="84">
        <f t="shared" si="3"/>
        <v>9.4391244870040802E-2</v>
      </c>
      <c r="K58" s="84">
        <f t="shared" si="4"/>
        <v>1.7359781121751023</v>
      </c>
      <c r="L58" s="84">
        <f t="shared" si="5"/>
        <v>1.5</v>
      </c>
    </row>
    <row r="59" spans="1:12" ht="16.5" x14ac:dyDescent="0.25">
      <c r="A59" s="19" t="s">
        <v>20</v>
      </c>
      <c r="B59" s="17">
        <v>340</v>
      </c>
      <c r="C59" s="69">
        <v>0</v>
      </c>
      <c r="D59" s="69">
        <v>2</v>
      </c>
      <c r="E59" s="149">
        <f t="shared" si="1"/>
        <v>0</v>
      </c>
      <c r="F59" s="59"/>
      <c r="G59" s="59"/>
      <c r="H59" s="59"/>
      <c r="I59" s="59"/>
      <c r="J59" s="84">
        <f t="shared" si="3"/>
        <v>0</v>
      </c>
      <c r="K59" s="84">
        <f t="shared" si="4"/>
        <v>0</v>
      </c>
      <c r="L59" s="84">
        <f t="shared" si="5"/>
        <v>-1</v>
      </c>
    </row>
    <row r="60" spans="1:12" ht="16.5" x14ac:dyDescent="0.25">
      <c r="A60" s="19" t="s">
        <v>54</v>
      </c>
      <c r="B60" s="17">
        <v>350</v>
      </c>
      <c r="C60" s="69">
        <v>2283</v>
      </c>
      <c r="D60" s="69">
        <v>2700</v>
      </c>
      <c r="E60" s="149">
        <f t="shared" si="1"/>
        <v>20320</v>
      </c>
      <c r="F60" s="59">
        <v>5080</v>
      </c>
      <c r="G60" s="59">
        <v>5080</v>
      </c>
      <c r="H60" s="59">
        <v>5080</v>
      </c>
      <c r="I60" s="59">
        <v>5080</v>
      </c>
      <c r="J60" s="84">
        <f t="shared" si="3"/>
        <v>0.18265440210249673</v>
      </c>
      <c r="K60" s="84">
        <f t="shared" si="4"/>
        <v>7.9005694261936057</v>
      </c>
      <c r="L60" s="84">
        <f t="shared" si="5"/>
        <v>6.5259259259259261</v>
      </c>
    </row>
    <row r="61" spans="1:12" ht="30" x14ac:dyDescent="0.25">
      <c r="A61" s="19" t="s">
        <v>55</v>
      </c>
      <c r="B61" s="17">
        <v>360</v>
      </c>
      <c r="C61" s="69">
        <v>29.4</v>
      </c>
      <c r="D61" s="69">
        <v>52</v>
      </c>
      <c r="E61" s="149">
        <f t="shared" si="1"/>
        <v>16</v>
      </c>
      <c r="F61" s="59">
        <v>4</v>
      </c>
      <c r="G61" s="59">
        <v>4</v>
      </c>
      <c r="H61" s="59">
        <v>4</v>
      </c>
      <c r="I61" s="59">
        <v>4</v>
      </c>
      <c r="J61" s="84">
        <f t="shared" si="3"/>
        <v>0.76870748299319747</v>
      </c>
      <c r="K61" s="84">
        <f t="shared" si="4"/>
        <v>-0.45578231292517002</v>
      </c>
      <c r="L61" s="84">
        <f t="shared" si="5"/>
        <v>-0.69230769230769229</v>
      </c>
    </row>
    <row r="62" spans="1:12" ht="16.5" x14ac:dyDescent="0.25">
      <c r="A62" s="19" t="s">
        <v>25</v>
      </c>
      <c r="B62" s="17">
        <v>370</v>
      </c>
      <c r="C62" s="69">
        <v>7.9</v>
      </c>
      <c r="D62" s="151">
        <v>8</v>
      </c>
      <c r="E62" s="149">
        <f t="shared" si="1"/>
        <v>8</v>
      </c>
      <c r="F62" s="59">
        <v>2</v>
      </c>
      <c r="G62" s="59">
        <v>2</v>
      </c>
      <c r="H62" s="59">
        <v>2</v>
      </c>
      <c r="I62" s="59">
        <v>2</v>
      </c>
      <c r="J62" s="84">
        <f t="shared" si="3"/>
        <v>1.2658227848101111E-2</v>
      </c>
      <c r="K62" s="84">
        <f t="shared" si="4"/>
        <v>1.2658227848101111E-2</v>
      </c>
      <c r="L62" s="84">
        <f t="shared" si="5"/>
        <v>0</v>
      </c>
    </row>
    <row r="63" spans="1:12" ht="16.5" x14ac:dyDescent="0.25">
      <c r="A63" s="19" t="s">
        <v>26</v>
      </c>
      <c r="B63" s="17">
        <v>380</v>
      </c>
      <c r="C63" s="69">
        <v>21</v>
      </c>
      <c r="D63" s="69">
        <v>27</v>
      </c>
      <c r="E63" s="149">
        <f t="shared" si="1"/>
        <v>24</v>
      </c>
      <c r="F63" s="59">
        <v>6</v>
      </c>
      <c r="G63" s="59">
        <v>6</v>
      </c>
      <c r="H63" s="59">
        <v>6</v>
      </c>
      <c r="I63" s="59">
        <v>6</v>
      </c>
      <c r="J63" s="84">
        <f t="shared" si="3"/>
        <v>0.28571428571428581</v>
      </c>
      <c r="K63" s="84">
        <f t="shared" si="4"/>
        <v>0.14285714285714279</v>
      </c>
      <c r="L63" s="84">
        <f t="shared" si="5"/>
        <v>-0.11111111111111116</v>
      </c>
    </row>
    <row r="64" spans="1:12" ht="16.5" x14ac:dyDescent="0.25">
      <c r="A64" s="19" t="s">
        <v>90</v>
      </c>
      <c r="B64" s="17">
        <v>390</v>
      </c>
      <c r="C64" s="69">
        <v>0</v>
      </c>
      <c r="D64" s="69">
        <v>0</v>
      </c>
      <c r="E64" s="149">
        <f t="shared" si="1"/>
        <v>0</v>
      </c>
      <c r="F64" s="59"/>
      <c r="G64" s="59"/>
      <c r="H64" s="59"/>
      <c r="I64" s="59"/>
      <c r="J64" s="84">
        <f t="shared" si="3"/>
        <v>0</v>
      </c>
      <c r="K64" s="84">
        <f t="shared" si="4"/>
        <v>0</v>
      </c>
      <c r="L64" s="84">
        <f t="shared" si="5"/>
        <v>0</v>
      </c>
    </row>
    <row r="65" spans="1:13" s="15" customFormat="1" ht="16.5" x14ac:dyDescent="0.25">
      <c r="A65" s="28" t="s">
        <v>63</v>
      </c>
      <c r="B65" s="26">
        <v>400</v>
      </c>
      <c r="C65" s="134">
        <f>C66+C67+C68+C69+C70</f>
        <v>1427.6999999999998</v>
      </c>
      <c r="D65" s="134">
        <f t="shared" ref="D65:I65" si="19">D66+D67+D68+D69+D70</f>
        <v>1521.6000000000001</v>
      </c>
      <c r="E65" s="58">
        <f t="shared" si="1"/>
        <v>2308.8000000000002</v>
      </c>
      <c r="F65" s="134">
        <f t="shared" si="19"/>
        <v>577.20000000000005</v>
      </c>
      <c r="G65" s="134">
        <f t="shared" si="19"/>
        <v>577.20000000000005</v>
      </c>
      <c r="H65" s="134">
        <f t="shared" si="19"/>
        <v>577.20000000000005</v>
      </c>
      <c r="I65" s="134">
        <f t="shared" si="19"/>
        <v>577.20000000000005</v>
      </c>
      <c r="J65" s="84">
        <f t="shared" si="3"/>
        <v>6.5770119773061797E-2</v>
      </c>
      <c r="K65" s="84">
        <f t="shared" si="4"/>
        <v>0.61714645934019785</v>
      </c>
      <c r="L65" s="84">
        <f t="shared" si="5"/>
        <v>0.51735015772870652</v>
      </c>
    </row>
    <row r="66" spans="1:13" s="34" customFormat="1" ht="16.5" x14ac:dyDescent="0.25">
      <c r="A66" s="19" t="s">
        <v>172</v>
      </c>
      <c r="B66" s="32" t="s">
        <v>89</v>
      </c>
      <c r="C66" s="69">
        <v>63.699999999999996</v>
      </c>
      <c r="D66" s="69">
        <v>70</v>
      </c>
      <c r="E66" s="149">
        <f t="shared" si="1"/>
        <v>52</v>
      </c>
      <c r="F66" s="59">
        <v>13</v>
      </c>
      <c r="G66" s="59">
        <v>13</v>
      </c>
      <c r="H66" s="59">
        <v>13</v>
      </c>
      <c r="I66" s="59">
        <v>13</v>
      </c>
      <c r="J66" s="84">
        <f t="shared" si="3"/>
        <v>9.8901098901098994E-2</v>
      </c>
      <c r="K66" s="84">
        <f t="shared" si="4"/>
        <v>-0.18367346938775508</v>
      </c>
      <c r="L66" s="84">
        <f t="shared" si="5"/>
        <v>-0.25714285714285712</v>
      </c>
    </row>
    <row r="67" spans="1:13" s="34" customFormat="1" ht="16.5" x14ac:dyDescent="0.25">
      <c r="A67" s="19" t="s">
        <v>173</v>
      </c>
      <c r="B67" s="32" t="s">
        <v>91</v>
      </c>
      <c r="C67" s="69">
        <v>31.8</v>
      </c>
      <c r="D67" s="69">
        <v>38.4</v>
      </c>
      <c r="E67" s="149">
        <f t="shared" si="1"/>
        <v>0</v>
      </c>
      <c r="F67" s="59"/>
      <c r="G67" s="59"/>
      <c r="H67" s="59"/>
      <c r="I67" s="59"/>
      <c r="J67" s="84">
        <f t="shared" si="3"/>
        <v>0.20754716981132071</v>
      </c>
      <c r="K67" s="84">
        <f t="shared" si="4"/>
        <v>-1</v>
      </c>
      <c r="L67" s="84">
        <f t="shared" si="5"/>
        <v>-1</v>
      </c>
    </row>
    <row r="68" spans="1:13" s="34" customFormat="1" ht="16.5" x14ac:dyDescent="0.25">
      <c r="A68" s="19" t="s">
        <v>174</v>
      </c>
      <c r="B68" s="32" t="s">
        <v>110</v>
      </c>
      <c r="C68" s="69">
        <v>777.69999999999993</v>
      </c>
      <c r="D68" s="69">
        <v>750.4</v>
      </c>
      <c r="E68" s="149">
        <f t="shared" si="1"/>
        <v>1750</v>
      </c>
      <c r="F68" s="59">
        <v>437.5</v>
      </c>
      <c r="G68" s="59">
        <v>437.5</v>
      </c>
      <c r="H68" s="59">
        <v>437.5</v>
      </c>
      <c r="I68" s="59">
        <v>437.5</v>
      </c>
      <c r="J68" s="84">
        <f t="shared" si="3"/>
        <v>-3.5103510351035094E-2</v>
      </c>
      <c r="K68" s="84">
        <f t="shared" si="4"/>
        <v>1.2502250225022502</v>
      </c>
      <c r="L68" s="84">
        <f t="shared" si="5"/>
        <v>1.3320895522388061</v>
      </c>
    </row>
    <row r="69" spans="1:13" s="34" customFormat="1" ht="16.5" x14ac:dyDescent="0.25">
      <c r="A69" s="19" t="s">
        <v>175</v>
      </c>
      <c r="B69" s="32" t="s">
        <v>122</v>
      </c>
      <c r="C69" s="69">
        <v>534</v>
      </c>
      <c r="D69" s="69">
        <v>633.6</v>
      </c>
      <c r="E69" s="149">
        <f t="shared" si="1"/>
        <v>470.8</v>
      </c>
      <c r="F69" s="59">
        <v>117.7</v>
      </c>
      <c r="G69" s="59">
        <v>117.7</v>
      </c>
      <c r="H69" s="59">
        <v>117.7</v>
      </c>
      <c r="I69" s="59">
        <v>117.7</v>
      </c>
      <c r="J69" s="84">
        <f t="shared" si="3"/>
        <v>0.18651685393258433</v>
      </c>
      <c r="K69" s="84">
        <f t="shared" si="4"/>
        <v>-0.11835205992509357</v>
      </c>
      <c r="L69" s="84">
        <f t="shared" si="5"/>
        <v>-0.25694444444444442</v>
      </c>
    </row>
    <row r="70" spans="1:13" s="34" customFormat="1" ht="16.5" x14ac:dyDescent="0.25">
      <c r="A70" s="19" t="s">
        <v>176</v>
      </c>
      <c r="B70" s="32" t="s">
        <v>171</v>
      </c>
      <c r="C70" s="69">
        <v>20.5</v>
      </c>
      <c r="D70" s="69">
        <v>29.2</v>
      </c>
      <c r="E70" s="149">
        <f t="shared" si="1"/>
        <v>36</v>
      </c>
      <c r="F70" s="59">
        <v>9</v>
      </c>
      <c r="G70" s="59">
        <v>9</v>
      </c>
      <c r="H70" s="59">
        <v>9</v>
      </c>
      <c r="I70" s="59">
        <v>9</v>
      </c>
      <c r="J70" s="84">
        <f t="shared" ref="J70:J71" si="20">IFERROR(D70/C70-100%,)</f>
        <v>0.42439024390243896</v>
      </c>
      <c r="K70" s="84">
        <f t="shared" ref="K70:K71" si="21">IFERROR(E70/C70-100%,)</f>
        <v>0.75609756097560976</v>
      </c>
      <c r="L70" s="84">
        <f t="shared" ref="L70:L71" si="22">IFERROR(E70/D70-100%,)</f>
        <v>0.23287671232876717</v>
      </c>
    </row>
    <row r="71" spans="1:13" s="15" customFormat="1" ht="16.5" x14ac:dyDescent="0.25">
      <c r="A71" s="28" t="s">
        <v>64</v>
      </c>
      <c r="B71" s="26">
        <v>500</v>
      </c>
      <c r="C71" s="134">
        <f t="shared" ref="C71:H71" si="23">C72+C73+C74+C75+C76</f>
        <v>88410.000000000015</v>
      </c>
      <c r="D71" s="134">
        <f t="shared" si="23"/>
        <v>98970.9</v>
      </c>
      <c r="E71" s="58">
        <f t="shared" si="1"/>
        <v>139586.9</v>
      </c>
      <c r="F71" s="134">
        <f t="shared" si="23"/>
        <v>34793.199999999997</v>
      </c>
      <c r="G71" s="134">
        <f t="shared" si="23"/>
        <v>35567.299999999996</v>
      </c>
      <c r="H71" s="134">
        <f t="shared" si="23"/>
        <v>34706.599999999991</v>
      </c>
      <c r="I71" s="134">
        <f t="shared" ref="I71" si="24">I72+I73+I74+I75+I76</f>
        <v>34519.799999999996</v>
      </c>
      <c r="J71" s="84">
        <f t="shared" si="20"/>
        <v>0.11945368171021342</v>
      </c>
      <c r="K71" s="84">
        <f t="shared" si="21"/>
        <v>0.57885872638841729</v>
      </c>
      <c r="L71" s="84">
        <f t="shared" si="22"/>
        <v>0.41038325406760978</v>
      </c>
    </row>
    <row r="72" spans="1:13" ht="16.5" x14ac:dyDescent="0.25">
      <c r="A72" s="19" t="s">
        <v>56</v>
      </c>
      <c r="B72" s="17">
        <v>510</v>
      </c>
      <c r="C72" s="146">
        <f>C34+C38+C39+C48+C49+C51</f>
        <v>14245.2</v>
      </c>
      <c r="D72" s="146">
        <f>D34+D38+D39+D48+D49+D51</f>
        <v>14479.800000000001</v>
      </c>
      <c r="E72" s="149">
        <f t="shared" si="1"/>
        <v>24691.4</v>
      </c>
      <c r="F72" s="146">
        <f>F34+F38+F39+F48+F49+F51</f>
        <v>6058.6</v>
      </c>
      <c r="G72" s="146">
        <f>G34+G38+G39+G48+G49+G51</f>
        <v>6875.6</v>
      </c>
      <c r="H72" s="146">
        <f>H34+H38+H39+H48+H49+H51</f>
        <v>5972</v>
      </c>
      <c r="I72" s="146">
        <f>I34+I38+I39+I48+I49+I51</f>
        <v>5785.2</v>
      </c>
      <c r="J72" s="84">
        <f t="shared" si="3"/>
        <v>1.6468705248083637E-2</v>
      </c>
      <c r="K72" s="84">
        <f t="shared" si="4"/>
        <v>0.73331367758964427</v>
      </c>
      <c r="L72" s="84">
        <f t="shared" si="5"/>
        <v>0.70523073523114954</v>
      </c>
    </row>
    <row r="73" spans="1:13" ht="16.5" x14ac:dyDescent="0.25">
      <c r="A73" s="19" t="s">
        <v>22</v>
      </c>
      <c r="B73" s="17">
        <v>520</v>
      </c>
      <c r="C73" s="146">
        <f>(C47+C60)*100/122</f>
        <v>59448.196721311491</v>
      </c>
      <c r="D73" s="146">
        <f>(D47+D60)*100/122</f>
        <v>67843.852459016387</v>
      </c>
      <c r="E73" s="149">
        <f t="shared" si="1"/>
        <v>91952.459016393448</v>
      </c>
      <c r="F73" s="146">
        <f>(F47+F60)*100/122</f>
        <v>22988.114754098362</v>
      </c>
      <c r="G73" s="146">
        <f>(G47+G60)*100/122</f>
        <v>22988.114754098362</v>
      </c>
      <c r="H73" s="146">
        <f>(H47+H60)*100/122</f>
        <v>22988.114754098362</v>
      </c>
      <c r="I73" s="146">
        <f>(I47+I60)*100/122</f>
        <v>22988.114754098362</v>
      </c>
      <c r="J73" s="84">
        <f t="shared" si="3"/>
        <v>0.14122641561464144</v>
      </c>
      <c r="K73" s="84">
        <f t="shared" si="4"/>
        <v>0.54676616092258268</v>
      </c>
      <c r="L73" s="84">
        <f t="shared" si="5"/>
        <v>0.35535432737904693</v>
      </c>
    </row>
    <row r="74" spans="1:13" ht="16.5" x14ac:dyDescent="0.25">
      <c r="A74" s="19" t="s">
        <v>23</v>
      </c>
      <c r="B74" s="17">
        <v>530</v>
      </c>
      <c r="C74" s="146">
        <f t="shared" ref="C74:H74" si="25">22%*C73</f>
        <v>13078.603278688528</v>
      </c>
      <c r="D74" s="146">
        <f t="shared" si="25"/>
        <v>14925.647540983606</v>
      </c>
      <c r="E74" s="149">
        <f t="shared" si="1"/>
        <v>20229.540983606559</v>
      </c>
      <c r="F74" s="146">
        <f t="shared" si="25"/>
        <v>5057.3852459016398</v>
      </c>
      <c r="G74" s="146">
        <f t="shared" si="25"/>
        <v>5057.3852459016398</v>
      </c>
      <c r="H74" s="146">
        <f t="shared" si="25"/>
        <v>5057.3852459016398</v>
      </c>
      <c r="I74" s="146">
        <f t="shared" ref="I74" si="26">22%*I73</f>
        <v>5057.3852459016398</v>
      </c>
      <c r="J74" s="84">
        <f t="shared" si="3"/>
        <v>0.14122641561464144</v>
      </c>
      <c r="K74" s="84">
        <f t="shared" si="4"/>
        <v>0.5467661609225829</v>
      </c>
      <c r="L74" s="84">
        <f t="shared" si="5"/>
        <v>0.35535432737904693</v>
      </c>
    </row>
    <row r="75" spans="1:13" ht="16.5" x14ac:dyDescent="0.25">
      <c r="A75" s="19" t="s">
        <v>24</v>
      </c>
      <c r="B75" s="17">
        <v>540</v>
      </c>
      <c r="C75" s="146">
        <f>C50</f>
        <v>0</v>
      </c>
      <c r="D75" s="146">
        <f>D50</f>
        <v>0</v>
      </c>
      <c r="E75" s="149">
        <f t="shared" si="1"/>
        <v>0</v>
      </c>
      <c r="F75" s="146">
        <f>F50</f>
        <v>0</v>
      </c>
      <c r="G75" s="146">
        <f>G50</f>
        <v>0</v>
      </c>
      <c r="H75" s="146">
        <f>H50</f>
        <v>0</v>
      </c>
      <c r="I75" s="146">
        <f>I50</f>
        <v>0</v>
      </c>
      <c r="J75" s="84">
        <f t="shared" si="3"/>
        <v>0</v>
      </c>
      <c r="K75" s="84">
        <f t="shared" si="4"/>
        <v>0</v>
      </c>
      <c r="L75" s="84">
        <f t="shared" si="5"/>
        <v>0</v>
      </c>
    </row>
    <row r="76" spans="1:13" ht="16.5" x14ac:dyDescent="0.25">
      <c r="A76" s="19" t="s">
        <v>57</v>
      </c>
      <c r="B76" s="17">
        <v>550</v>
      </c>
      <c r="C76" s="146">
        <f>C102-C96-C83-C75-C74-C73-C72</f>
        <v>1637.9999999999891</v>
      </c>
      <c r="D76" s="146">
        <f>D102-D96-D83-D75-D74-D73-D72</f>
        <v>1721.6000000000076</v>
      </c>
      <c r="E76" s="149">
        <f t="shared" si="1"/>
        <v>2713.4999999999718</v>
      </c>
      <c r="F76" s="146">
        <f>F102-F96-F83-F75-F74-F73-F72</f>
        <v>689.09999999999309</v>
      </c>
      <c r="G76" s="146">
        <f>G102-G96-G83-G75-G74-G73-G72</f>
        <v>646.19999999999163</v>
      </c>
      <c r="H76" s="146">
        <f>H102-H96-H83-H75-H74-H73-H72</f>
        <v>689.09999999999491</v>
      </c>
      <c r="I76" s="146">
        <f>I102-I96-I83-I75-I74-I73-I72</f>
        <v>689.09999999999218</v>
      </c>
      <c r="J76" s="84">
        <f t="shared" si="3"/>
        <v>5.1037851037862625E-2</v>
      </c>
      <c r="K76" s="84">
        <f t="shared" si="4"/>
        <v>0.65659340659340049</v>
      </c>
      <c r="L76" s="84">
        <f t="shared" si="5"/>
        <v>0.57615009293677955</v>
      </c>
      <c r="M76" s="20"/>
    </row>
    <row r="77" spans="1:13" s="38" customFormat="1" ht="16.5" x14ac:dyDescent="0.25">
      <c r="A77" s="36" t="s">
        <v>65</v>
      </c>
      <c r="B77" s="37">
        <v>600</v>
      </c>
      <c r="C77" s="67"/>
      <c r="D77" s="150"/>
      <c r="E77" s="149"/>
      <c r="F77" s="150"/>
      <c r="G77" s="150"/>
      <c r="H77" s="150"/>
      <c r="I77" s="150"/>
      <c r="J77" s="84">
        <f t="shared" si="3"/>
        <v>0</v>
      </c>
      <c r="K77" s="84">
        <f t="shared" si="4"/>
        <v>0</v>
      </c>
      <c r="L77" s="84">
        <f t="shared" si="5"/>
        <v>0</v>
      </c>
    </row>
    <row r="78" spans="1:13" ht="16.5" x14ac:dyDescent="0.25">
      <c r="A78" s="5" t="s">
        <v>45</v>
      </c>
      <c r="B78" s="39">
        <v>610</v>
      </c>
      <c r="C78" s="134">
        <f t="shared" ref="C78:H78" si="27">C79+C80+C81</f>
        <v>7760.1</v>
      </c>
      <c r="D78" s="134">
        <f t="shared" si="27"/>
        <v>11486.099999999999</v>
      </c>
      <c r="E78" s="58">
        <f t="shared" ref="E78:E100" si="28">F78+G78+H78+I78</f>
        <v>14596.8</v>
      </c>
      <c r="F78" s="134">
        <f t="shared" si="27"/>
        <v>6298.4</v>
      </c>
      <c r="G78" s="134">
        <f t="shared" si="27"/>
        <v>6298.4</v>
      </c>
      <c r="H78" s="134">
        <f t="shared" si="27"/>
        <v>2000</v>
      </c>
      <c r="I78" s="134">
        <f t="shared" ref="I78" si="29">I79+I80+I81</f>
        <v>0</v>
      </c>
      <c r="J78" s="84">
        <f t="shared" si="3"/>
        <v>0.48014845169520992</v>
      </c>
      <c r="K78" s="84">
        <f t="shared" si="4"/>
        <v>0.88100668805814331</v>
      </c>
      <c r="L78" s="84">
        <f t="shared" si="5"/>
        <v>0.27082299475017635</v>
      </c>
    </row>
    <row r="79" spans="1:13" ht="30.75" x14ac:dyDescent="0.25">
      <c r="A79" s="40" t="s">
        <v>0</v>
      </c>
      <c r="B79" s="17">
        <v>611</v>
      </c>
      <c r="C79" s="69">
        <v>7760.1</v>
      </c>
      <c r="D79" s="59">
        <v>11486.099999999999</v>
      </c>
      <c r="E79" s="149">
        <f t="shared" si="28"/>
        <v>14596.8</v>
      </c>
      <c r="F79" s="59">
        <v>6298.4</v>
      </c>
      <c r="G79" s="59">
        <v>6298.4</v>
      </c>
      <c r="H79" s="59">
        <v>2000</v>
      </c>
      <c r="I79" s="59"/>
      <c r="J79" s="84">
        <f t="shared" si="3"/>
        <v>0.48014845169520992</v>
      </c>
      <c r="K79" s="84">
        <f t="shared" si="4"/>
        <v>0.88100668805814331</v>
      </c>
      <c r="L79" s="84">
        <f t="shared" si="5"/>
        <v>0.27082299475017635</v>
      </c>
    </row>
    <row r="80" spans="1:13" ht="30.75" x14ac:dyDescent="0.25">
      <c r="A80" s="40" t="s">
        <v>46</v>
      </c>
      <c r="B80" s="17">
        <v>612</v>
      </c>
      <c r="C80" s="67"/>
      <c r="D80" s="59"/>
      <c r="E80" s="149">
        <f t="shared" si="28"/>
        <v>0</v>
      </c>
      <c r="F80" s="59"/>
      <c r="G80" s="59"/>
      <c r="H80" s="59"/>
      <c r="I80" s="59"/>
      <c r="J80" s="84">
        <f t="shared" si="3"/>
        <v>0</v>
      </c>
      <c r="K80" s="84">
        <f t="shared" si="4"/>
        <v>0</v>
      </c>
      <c r="L80" s="84">
        <f t="shared" si="5"/>
        <v>0</v>
      </c>
    </row>
    <row r="81" spans="1:12" ht="16.5" x14ac:dyDescent="0.25">
      <c r="A81" s="40" t="s">
        <v>66</v>
      </c>
      <c r="B81" s="17">
        <v>613</v>
      </c>
      <c r="C81" s="67"/>
      <c r="D81" s="59"/>
      <c r="E81" s="149">
        <f t="shared" si="28"/>
        <v>0</v>
      </c>
      <c r="F81" s="152"/>
      <c r="G81" s="152"/>
      <c r="H81" s="152"/>
      <c r="I81" s="152"/>
      <c r="J81" s="84">
        <f t="shared" si="3"/>
        <v>0</v>
      </c>
      <c r="K81" s="84">
        <f t="shared" si="4"/>
        <v>0</v>
      </c>
      <c r="L81" s="84">
        <f t="shared" si="5"/>
        <v>0</v>
      </c>
    </row>
    <row r="82" spans="1:12" ht="16.5" x14ac:dyDescent="0.25">
      <c r="A82" s="82" t="s">
        <v>32</v>
      </c>
      <c r="B82" s="82" t="s">
        <v>33</v>
      </c>
      <c r="C82" s="82" t="s">
        <v>34</v>
      </c>
      <c r="D82" s="82" t="s">
        <v>35</v>
      </c>
      <c r="E82" s="82" t="s">
        <v>36</v>
      </c>
      <c r="F82" s="82" t="s">
        <v>37</v>
      </c>
      <c r="G82" s="82" t="s">
        <v>117</v>
      </c>
      <c r="H82" s="82" t="s">
        <v>118</v>
      </c>
      <c r="I82" s="82" t="s">
        <v>119</v>
      </c>
      <c r="J82" s="84"/>
      <c r="K82" s="84"/>
      <c r="L82" s="84"/>
    </row>
    <row r="83" spans="1:12" ht="16.5" customHeight="1" x14ac:dyDescent="0.25">
      <c r="A83" s="5" t="s">
        <v>1</v>
      </c>
      <c r="B83" s="39">
        <v>620</v>
      </c>
      <c r="C83" s="134">
        <f>C84+C85+C86+C87+C88+C89</f>
        <v>9966.1999999999989</v>
      </c>
      <c r="D83" s="134">
        <f>D84+D85+D86+D87+D88+D89</f>
        <v>12286.099999999999</v>
      </c>
      <c r="E83" s="58">
        <f t="shared" si="28"/>
        <v>19296.8</v>
      </c>
      <c r="F83" s="134">
        <f>F84+F85+F86+F87+F88+F89</f>
        <v>6298.4</v>
      </c>
      <c r="G83" s="134">
        <f>G84+G85+G86+G87+G88+G89</f>
        <v>8298.4</v>
      </c>
      <c r="H83" s="134">
        <f>H84+H85+H86+H87+H88+H89</f>
        <v>4350</v>
      </c>
      <c r="I83" s="134">
        <f>I84+I85+I86+I87+I88+I89</f>
        <v>350</v>
      </c>
      <c r="J83" s="84">
        <f t="shared" ref="J83:J113" si="30">IFERROR(D83/C83-100%,)</f>
        <v>0.23277678553510861</v>
      </c>
      <c r="K83" s="84">
        <f t="shared" ref="K83:K113" si="31">IFERROR(E83/C83-100%,)</f>
        <v>0.93622443860247651</v>
      </c>
      <c r="L83" s="84">
        <f t="shared" ref="L83:L113" si="32">IFERROR(E83/D83-100%,)</f>
        <v>0.570620457264714</v>
      </c>
    </row>
    <row r="84" spans="1:12" ht="16.5" x14ac:dyDescent="0.25">
      <c r="A84" s="40" t="s">
        <v>2</v>
      </c>
      <c r="B84" s="17">
        <v>621</v>
      </c>
      <c r="C84" s="67"/>
      <c r="D84" s="59"/>
      <c r="E84" s="149">
        <f t="shared" si="28"/>
        <v>0</v>
      </c>
      <c r="F84" s="59"/>
      <c r="G84" s="59"/>
      <c r="H84" s="59"/>
      <c r="I84" s="59"/>
      <c r="J84" s="84">
        <f t="shared" si="30"/>
        <v>0</v>
      </c>
      <c r="K84" s="84">
        <f t="shared" si="31"/>
        <v>0</v>
      </c>
      <c r="L84" s="84">
        <f t="shared" si="32"/>
        <v>0</v>
      </c>
    </row>
    <row r="85" spans="1:12" ht="16.5" x14ac:dyDescent="0.25">
      <c r="A85" s="40" t="s">
        <v>3</v>
      </c>
      <c r="B85" s="17">
        <v>622</v>
      </c>
      <c r="C85" s="69">
        <v>5890.2999999999993</v>
      </c>
      <c r="D85" s="59">
        <v>800</v>
      </c>
      <c r="E85" s="149">
        <f t="shared" si="28"/>
        <v>4700</v>
      </c>
      <c r="F85" s="152"/>
      <c r="G85" s="152">
        <v>2000</v>
      </c>
      <c r="H85" s="152">
        <v>2350</v>
      </c>
      <c r="I85" s="152">
        <v>350</v>
      </c>
      <c r="J85" s="84">
        <f t="shared" si="30"/>
        <v>-0.86418348810756662</v>
      </c>
      <c r="K85" s="84">
        <f t="shared" si="31"/>
        <v>-0.20207799263195414</v>
      </c>
      <c r="L85" s="84">
        <f t="shared" si="32"/>
        <v>4.875</v>
      </c>
    </row>
    <row r="86" spans="1:12" ht="16.5" x14ac:dyDescent="0.25">
      <c r="A86" s="40" t="s">
        <v>4</v>
      </c>
      <c r="B86" s="17">
        <v>623</v>
      </c>
      <c r="C86" s="69">
        <v>0</v>
      </c>
      <c r="D86" s="59">
        <v>0</v>
      </c>
      <c r="E86" s="149">
        <f t="shared" si="28"/>
        <v>0</v>
      </c>
      <c r="F86" s="59"/>
      <c r="G86" s="59"/>
      <c r="H86" s="59"/>
      <c r="I86" s="59"/>
      <c r="J86" s="84">
        <f t="shared" si="30"/>
        <v>0</v>
      </c>
      <c r="K86" s="84">
        <f t="shared" si="31"/>
        <v>0</v>
      </c>
      <c r="L86" s="84">
        <f t="shared" si="32"/>
        <v>0</v>
      </c>
    </row>
    <row r="87" spans="1:12" ht="16.5" x14ac:dyDescent="0.25">
      <c r="A87" s="40" t="s">
        <v>5</v>
      </c>
      <c r="B87" s="17">
        <v>624</v>
      </c>
      <c r="C87" s="69">
        <v>0</v>
      </c>
      <c r="D87" s="59">
        <v>0</v>
      </c>
      <c r="E87" s="149">
        <f t="shared" si="28"/>
        <v>0</v>
      </c>
      <c r="F87" s="59"/>
      <c r="G87" s="59"/>
      <c r="H87" s="59"/>
      <c r="I87" s="59"/>
      <c r="J87" s="84">
        <f t="shared" si="30"/>
        <v>0</v>
      </c>
      <c r="K87" s="84">
        <f t="shared" si="31"/>
        <v>0</v>
      </c>
      <c r="L87" s="84">
        <f t="shared" si="32"/>
        <v>0</v>
      </c>
    </row>
    <row r="88" spans="1:12" ht="16.5" x14ac:dyDescent="0.25">
      <c r="A88" s="40" t="s">
        <v>71</v>
      </c>
      <c r="B88" s="17">
        <v>625</v>
      </c>
      <c r="C88" s="69">
        <v>4075.8999999999996</v>
      </c>
      <c r="D88" s="59">
        <v>10486.099999999999</v>
      </c>
      <c r="E88" s="149">
        <f t="shared" si="28"/>
        <v>14596.8</v>
      </c>
      <c r="F88" s="59">
        <v>6298.4</v>
      </c>
      <c r="G88" s="59">
        <v>6298.4</v>
      </c>
      <c r="H88" s="59">
        <v>2000</v>
      </c>
      <c r="I88" s="59"/>
      <c r="J88" s="84">
        <f t="shared" si="30"/>
        <v>1.5727078682008879</v>
      </c>
      <c r="K88" s="84">
        <f t="shared" si="31"/>
        <v>2.5812458598101036</v>
      </c>
      <c r="L88" s="84">
        <f t="shared" si="32"/>
        <v>0.39201419021371153</v>
      </c>
    </row>
    <row r="89" spans="1:12" ht="16.5" x14ac:dyDescent="0.25">
      <c r="A89" s="40" t="s">
        <v>6</v>
      </c>
      <c r="B89" s="17">
        <v>626</v>
      </c>
      <c r="C89" s="67"/>
      <c r="D89" s="59">
        <v>1000</v>
      </c>
      <c r="E89" s="149">
        <f t="shared" si="28"/>
        <v>0</v>
      </c>
      <c r="F89" s="59"/>
      <c r="G89" s="59"/>
      <c r="H89" s="59"/>
      <c r="I89" s="59"/>
      <c r="J89" s="84">
        <f t="shared" si="30"/>
        <v>0</v>
      </c>
      <c r="K89" s="84">
        <f t="shared" si="31"/>
        <v>0</v>
      </c>
      <c r="L89" s="84">
        <f t="shared" si="32"/>
        <v>-1</v>
      </c>
    </row>
    <row r="90" spans="1:12" s="15" customFormat="1" ht="16.5" x14ac:dyDescent="0.25">
      <c r="A90" s="41" t="s">
        <v>68</v>
      </c>
      <c r="B90" s="13">
        <v>700</v>
      </c>
      <c r="C90" s="67"/>
      <c r="D90" s="30"/>
      <c r="E90" s="149"/>
      <c r="F90" s="30"/>
      <c r="G90" s="30"/>
      <c r="H90" s="30"/>
      <c r="I90" s="30"/>
      <c r="J90" s="84">
        <f t="shared" si="30"/>
        <v>0</v>
      </c>
      <c r="K90" s="84">
        <f t="shared" si="31"/>
        <v>0</v>
      </c>
      <c r="L90" s="84">
        <f t="shared" si="32"/>
        <v>0</v>
      </c>
    </row>
    <row r="91" spans="1:12" ht="16.5" x14ac:dyDescent="0.25">
      <c r="A91" s="5" t="s">
        <v>160</v>
      </c>
      <c r="B91" s="39">
        <v>710</v>
      </c>
      <c r="C91" s="134">
        <f t="shared" ref="C91:H91" si="33">C92+C93+C94+C95</f>
        <v>0</v>
      </c>
      <c r="D91" s="134">
        <f t="shared" si="33"/>
        <v>0</v>
      </c>
      <c r="E91" s="58">
        <f t="shared" si="28"/>
        <v>0</v>
      </c>
      <c r="F91" s="134">
        <f t="shared" si="33"/>
        <v>0</v>
      </c>
      <c r="G91" s="134">
        <f t="shared" si="33"/>
        <v>0</v>
      </c>
      <c r="H91" s="134">
        <f t="shared" si="33"/>
        <v>0</v>
      </c>
      <c r="I91" s="134">
        <f t="shared" ref="I91" si="34">I92+I93+I94+I95</f>
        <v>0</v>
      </c>
      <c r="J91" s="84">
        <f t="shared" si="30"/>
        <v>0</v>
      </c>
      <c r="K91" s="84">
        <f t="shared" si="31"/>
        <v>0</v>
      </c>
      <c r="L91" s="84">
        <f t="shared" si="32"/>
        <v>0</v>
      </c>
    </row>
    <row r="92" spans="1:12" ht="16.5" x14ac:dyDescent="0.25">
      <c r="A92" s="40" t="s">
        <v>161</v>
      </c>
      <c r="B92" s="17">
        <v>711</v>
      </c>
      <c r="C92" s="67"/>
      <c r="D92" s="59"/>
      <c r="E92" s="149">
        <f t="shared" si="28"/>
        <v>0</v>
      </c>
      <c r="F92" s="59"/>
      <c r="G92" s="59"/>
      <c r="H92" s="59"/>
      <c r="I92" s="59"/>
      <c r="J92" s="84">
        <f t="shared" si="30"/>
        <v>0</v>
      </c>
      <c r="K92" s="84">
        <f t="shared" si="31"/>
        <v>0</v>
      </c>
      <c r="L92" s="84">
        <f t="shared" si="32"/>
        <v>0</v>
      </c>
    </row>
    <row r="93" spans="1:12" ht="16.5" x14ac:dyDescent="0.25">
      <c r="A93" s="40" t="s">
        <v>162</v>
      </c>
      <c r="B93" s="17">
        <v>712</v>
      </c>
      <c r="C93" s="67"/>
      <c r="D93" s="59"/>
      <c r="E93" s="149">
        <f t="shared" si="28"/>
        <v>0</v>
      </c>
      <c r="F93" s="59"/>
      <c r="G93" s="59"/>
      <c r="H93" s="59"/>
      <c r="I93" s="59"/>
      <c r="J93" s="84">
        <f t="shared" si="30"/>
        <v>0</v>
      </c>
      <c r="K93" s="84">
        <f t="shared" si="31"/>
        <v>0</v>
      </c>
      <c r="L93" s="84">
        <f t="shared" si="32"/>
        <v>0</v>
      </c>
    </row>
    <row r="94" spans="1:12" ht="16.5" x14ac:dyDescent="0.25">
      <c r="A94" s="40" t="s">
        <v>7</v>
      </c>
      <c r="B94" s="17">
        <v>713</v>
      </c>
      <c r="C94" s="67"/>
      <c r="D94" s="59"/>
      <c r="E94" s="149">
        <f t="shared" si="28"/>
        <v>0</v>
      </c>
      <c r="F94" s="59"/>
      <c r="G94" s="59"/>
      <c r="H94" s="59"/>
      <c r="I94" s="59"/>
      <c r="J94" s="84">
        <f t="shared" si="30"/>
        <v>0</v>
      </c>
      <c r="K94" s="84">
        <f t="shared" si="31"/>
        <v>0</v>
      </c>
      <c r="L94" s="84">
        <f t="shared" si="32"/>
        <v>0</v>
      </c>
    </row>
    <row r="95" spans="1:12" ht="16.5" x14ac:dyDescent="0.25">
      <c r="A95" s="40" t="s">
        <v>66</v>
      </c>
      <c r="B95" s="17">
        <v>714</v>
      </c>
      <c r="C95" s="67"/>
      <c r="D95" s="59"/>
      <c r="E95" s="149">
        <f t="shared" si="28"/>
        <v>0</v>
      </c>
      <c r="F95" s="59"/>
      <c r="G95" s="59"/>
      <c r="H95" s="59"/>
      <c r="I95" s="59"/>
      <c r="J95" s="84">
        <f t="shared" si="30"/>
        <v>0</v>
      </c>
      <c r="K95" s="84">
        <f t="shared" si="31"/>
        <v>0</v>
      </c>
      <c r="L95" s="84">
        <f t="shared" si="32"/>
        <v>0</v>
      </c>
    </row>
    <row r="96" spans="1:12" ht="16.5" x14ac:dyDescent="0.25">
      <c r="A96" s="5" t="s">
        <v>8</v>
      </c>
      <c r="B96" s="39">
        <v>720</v>
      </c>
      <c r="C96" s="134">
        <f t="shared" ref="C96:H96" si="35">C97+C98+C99+C100</f>
        <v>0</v>
      </c>
      <c r="D96" s="134">
        <f t="shared" si="35"/>
        <v>0</v>
      </c>
      <c r="E96" s="58">
        <f t="shared" si="28"/>
        <v>0</v>
      </c>
      <c r="F96" s="134">
        <f t="shared" si="35"/>
        <v>0</v>
      </c>
      <c r="G96" s="134">
        <f t="shared" si="35"/>
        <v>0</v>
      </c>
      <c r="H96" s="134">
        <f t="shared" si="35"/>
        <v>0</v>
      </c>
      <c r="I96" s="134">
        <f t="shared" ref="I96" si="36">I97+I98+I99+I100</f>
        <v>0</v>
      </c>
      <c r="J96" s="84">
        <f t="shared" si="30"/>
        <v>0</v>
      </c>
      <c r="K96" s="84">
        <f t="shared" si="31"/>
        <v>0</v>
      </c>
      <c r="L96" s="84">
        <f t="shared" si="32"/>
        <v>0</v>
      </c>
    </row>
    <row r="97" spans="1:15" ht="16.5" x14ac:dyDescent="0.25">
      <c r="A97" s="40" t="s">
        <v>163</v>
      </c>
      <c r="B97" s="17">
        <v>721</v>
      </c>
      <c r="C97" s="67"/>
      <c r="D97" s="59"/>
      <c r="E97" s="149">
        <f t="shared" si="28"/>
        <v>0</v>
      </c>
      <c r="F97" s="59"/>
      <c r="G97" s="59"/>
      <c r="H97" s="59"/>
      <c r="I97" s="59"/>
      <c r="J97" s="84">
        <f t="shared" si="30"/>
        <v>0</v>
      </c>
      <c r="K97" s="84">
        <f t="shared" si="31"/>
        <v>0</v>
      </c>
      <c r="L97" s="84">
        <f t="shared" si="32"/>
        <v>0</v>
      </c>
    </row>
    <row r="98" spans="1:15" ht="16.5" x14ac:dyDescent="0.25">
      <c r="A98" s="40" t="s">
        <v>164</v>
      </c>
      <c r="B98" s="17">
        <v>722</v>
      </c>
      <c r="C98" s="67"/>
      <c r="D98" s="59"/>
      <c r="E98" s="149">
        <f t="shared" si="28"/>
        <v>0</v>
      </c>
      <c r="F98" s="59"/>
      <c r="G98" s="59"/>
      <c r="H98" s="59"/>
      <c r="I98" s="59"/>
      <c r="J98" s="84">
        <f t="shared" si="30"/>
        <v>0</v>
      </c>
      <c r="K98" s="84">
        <f t="shared" si="31"/>
        <v>0</v>
      </c>
      <c r="L98" s="84">
        <f t="shared" si="32"/>
        <v>0</v>
      </c>
    </row>
    <row r="99" spans="1:15" ht="16.5" x14ac:dyDescent="0.25">
      <c r="A99" s="40" t="s">
        <v>7</v>
      </c>
      <c r="B99" s="17">
        <v>723</v>
      </c>
      <c r="C99" s="67"/>
      <c r="D99" s="59"/>
      <c r="E99" s="149">
        <f t="shared" si="28"/>
        <v>0</v>
      </c>
      <c r="F99" s="59"/>
      <c r="G99" s="59"/>
      <c r="H99" s="59"/>
      <c r="I99" s="59"/>
      <c r="J99" s="84">
        <f t="shared" si="30"/>
        <v>0</v>
      </c>
      <c r="K99" s="84">
        <f t="shared" si="31"/>
        <v>0</v>
      </c>
      <c r="L99" s="84">
        <f t="shared" si="32"/>
        <v>0</v>
      </c>
    </row>
    <row r="100" spans="1:15" ht="16.5" x14ac:dyDescent="0.25">
      <c r="A100" s="40" t="s">
        <v>67</v>
      </c>
      <c r="B100" s="17">
        <v>724</v>
      </c>
      <c r="C100" s="67"/>
      <c r="D100" s="59"/>
      <c r="E100" s="149">
        <f t="shared" si="28"/>
        <v>0</v>
      </c>
      <c r="F100" s="59"/>
      <c r="G100" s="59"/>
      <c r="H100" s="59"/>
      <c r="I100" s="59"/>
      <c r="J100" s="84">
        <f t="shared" si="30"/>
        <v>0</v>
      </c>
      <c r="K100" s="84">
        <f t="shared" si="31"/>
        <v>0</v>
      </c>
      <c r="L100" s="84">
        <f t="shared" si="32"/>
        <v>0</v>
      </c>
    </row>
    <row r="101" spans="1:15" s="15" customFormat="1" ht="16.5" x14ac:dyDescent="0.25">
      <c r="A101" s="41" t="s">
        <v>10</v>
      </c>
      <c r="B101" s="13">
        <v>800</v>
      </c>
      <c r="C101" s="134">
        <f t="shared" ref="C101:I101" si="37">C16+C78+C91</f>
        <v>96898.1</v>
      </c>
      <c r="D101" s="134">
        <f t="shared" si="37"/>
        <v>111264.5</v>
      </c>
      <c r="E101" s="58">
        <f t="shared" si="37"/>
        <v>160386.69999999998</v>
      </c>
      <c r="F101" s="134">
        <f t="shared" si="37"/>
        <v>42726.100000000006</v>
      </c>
      <c r="G101" s="134">
        <f t="shared" si="37"/>
        <v>42753.8</v>
      </c>
      <c r="H101" s="134">
        <f t="shared" si="37"/>
        <v>38453.4</v>
      </c>
      <c r="I101" s="134">
        <f t="shared" si="37"/>
        <v>36453.4</v>
      </c>
      <c r="J101" s="84">
        <f t="shared" si="30"/>
        <v>0.14826296903654446</v>
      </c>
      <c r="K101" s="84">
        <f t="shared" si="31"/>
        <v>0.65520995767718837</v>
      </c>
      <c r="L101" s="84">
        <f t="shared" si="32"/>
        <v>0.44149032260963716</v>
      </c>
    </row>
    <row r="102" spans="1:15" s="15" customFormat="1" ht="16.5" x14ac:dyDescent="0.25">
      <c r="A102" s="41" t="s">
        <v>11</v>
      </c>
      <c r="B102" s="13">
        <v>900</v>
      </c>
      <c r="C102" s="134">
        <f t="shared" ref="C102:I102" si="38">C33+C55+C65+C83+C96</f>
        <v>98376.200000000012</v>
      </c>
      <c r="D102" s="134">
        <f t="shared" si="38"/>
        <v>111257</v>
      </c>
      <c r="E102" s="58">
        <f t="shared" si="38"/>
        <v>158883.69999999995</v>
      </c>
      <c r="F102" s="134">
        <f t="shared" si="38"/>
        <v>41091.599999999999</v>
      </c>
      <c r="G102" s="134">
        <f t="shared" si="38"/>
        <v>43865.7</v>
      </c>
      <c r="H102" s="134">
        <f t="shared" si="38"/>
        <v>39056.6</v>
      </c>
      <c r="I102" s="134">
        <f t="shared" si="38"/>
        <v>34869.799999999996</v>
      </c>
      <c r="J102" s="84">
        <f t="shared" si="30"/>
        <v>0.13093410804645833</v>
      </c>
      <c r="K102" s="84">
        <f t="shared" si="31"/>
        <v>0.61506238297474325</v>
      </c>
      <c r="L102" s="84">
        <f t="shared" si="32"/>
        <v>0.42807823327970329</v>
      </c>
      <c r="M102" s="42"/>
      <c r="N102" s="42"/>
      <c r="O102" s="42"/>
    </row>
    <row r="103" spans="1:15" s="15" customFormat="1" ht="16.5" x14ac:dyDescent="0.25">
      <c r="A103" s="41" t="s">
        <v>12</v>
      </c>
      <c r="B103" s="13">
        <v>1000</v>
      </c>
      <c r="C103" s="134">
        <f t="shared" ref="C103:H103" si="39">C101-C102</f>
        <v>-1478.1000000000058</v>
      </c>
      <c r="D103" s="134">
        <f t="shared" si="39"/>
        <v>7.5</v>
      </c>
      <c r="E103" s="58">
        <f t="shared" si="39"/>
        <v>1503.0000000000291</v>
      </c>
      <c r="F103" s="134">
        <f t="shared" si="39"/>
        <v>1634.5000000000073</v>
      </c>
      <c r="G103" s="134">
        <f t="shared" si="39"/>
        <v>-1111.8999999999942</v>
      </c>
      <c r="H103" s="134">
        <f t="shared" si="39"/>
        <v>-603.19999999999709</v>
      </c>
      <c r="I103" s="134">
        <f t="shared" ref="I103" si="40">I101-I102</f>
        <v>1583.6000000000058</v>
      </c>
      <c r="J103" s="84">
        <f t="shared" si="30"/>
        <v>-1.005074081591232</v>
      </c>
      <c r="K103" s="84">
        <f t="shared" si="31"/>
        <v>-2.0168459508829057</v>
      </c>
      <c r="L103" s="84">
        <f t="shared" si="32"/>
        <v>199.40000000000387</v>
      </c>
    </row>
    <row r="104" spans="1:15" s="8" customFormat="1" ht="16.5" x14ac:dyDescent="0.25">
      <c r="A104" s="36" t="s">
        <v>69</v>
      </c>
      <c r="B104" s="37"/>
      <c r="C104" s="67"/>
      <c r="D104" s="59"/>
      <c r="E104" s="149"/>
      <c r="F104" s="59"/>
      <c r="G104" s="59"/>
      <c r="H104" s="59"/>
      <c r="I104" s="59"/>
      <c r="J104" s="84">
        <f t="shared" si="30"/>
        <v>0</v>
      </c>
      <c r="K104" s="84">
        <f t="shared" si="31"/>
        <v>0</v>
      </c>
      <c r="L104" s="84">
        <f t="shared" si="32"/>
        <v>0</v>
      </c>
    </row>
    <row r="105" spans="1:15" s="8" customFormat="1" ht="16.5" x14ac:dyDescent="0.25">
      <c r="A105" s="36" t="s">
        <v>123</v>
      </c>
      <c r="B105" s="37"/>
      <c r="C105" s="69">
        <v>1608</v>
      </c>
      <c r="D105" s="59">
        <v>1000</v>
      </c>
      <c r="E105" s="58">
        <f>F105</f>
        <v>7485.8</v>
      </c>
      <c r="F105" s="145">
        <v>7485.8</v>
      </c>
      <c r="G105" s="134">
        <v>22637.3</v>
      </c>
      <c r="H105" s="134">
        <f>G106</f>
        <v>21525.400000000005</v>
      </c>
      <c r="I105" s="134">
        <v>9299.7000000000007</v>
      </c>
      <c r="J105" s="84">
        <f t="shared" si="30"/>
        <v>-0.37810945273631846</v>
      </c>
      <c r="K105" s="84">
        <f t="shared" si="31"/>
        <v>3.6553482587064678</v>
      </c>
      <c r="L105" s="84">
        <f t="shared" si="32"/>
        <v>6.4858000000000002</v>
      </c>
    </row>
    <row r="106" spans="1:15" s="8" customFormat="1" ht="16.5" x14ac:dyDescent="0.25">
      <c r="A106" s="36" t="s">
        <v>124</v>
      </c>
      <c r="B106" s="37"/>
      <c r="C106" s="134">
        <f t="shared" ref="C106:D106" si="41">C105+C101-C102</f>
        <v>129.89999999999418</v>
      </c>
      <c r="D106" s="134">
        <f t="shared" si="41"/>
        <v>1007.5</v>
      </c>
      <c r="E106" s="58">
        <f>E105+E101-E102</f>
        <v>8988.8000000000175</v>
      </c>
      <c r="F106" s="134">
        <f>F105+F103</f>
        <v>9120.3000000000065</v>
      </c>
      <c r="G106" s="134">
        <f t="shared" ref="G106:I106" si="42">G105+G103</f>
        <v>21525.400000000005</v>
      </c>
      <c r="H106" s="134">
        <f t="shared" si="42"/>
        <v>20922.200000000008</v>
      </c>
      <c r="I106" s="134">
        <f t="shared" si="42"/>
        <v>10883.300000000007</v>
      </c>
      <c r="J106" s="84">
        <f t="shared" si="30"/>
        <v>6.7559661277909555</v>
      </c>
      <c r="K106" s="84">
        <f t="shared" si="31"/>
        <v>68.197844495769203</v>
      </c>
      <c r="L106" s="84">
        <f t="shared" si="32"/>
        <v>7.9218858560794221</v>
      </c>
    </row>
    <row r="107" spans="1:15" ht="16.5" x14ac:dyDescent="0.25">
      <c r="A107" s="5" t="s">
        <v>13</v>
      </c>
      <c r="B107" s="39">
        <v>1100</v>
      </c>
      <c r="C107" s="155">
        <v>859</v>
      </c>
      <c r="D107" s="155">
        <v>859</v>
      </c>
      <c r="E107" s="149"/>
      <c r="F107" s="155">
        <v>858</v>
      </c>
      <c r="G107" s="155">
        <v>858</v>
      </c>
      <c r="H107" s="155">
        <v>858</v>
      </c>
      <c r="I107" s="155">
        <v>858</v>
      </c>
      <c r="J107" s="84">
        <f t="shared" si="30"/>
        <v>0</v>
      </c>
      <c r="K107" s="84">
        <f t="shared" si="31"/>
        <v>-1</v>
      </c>
      <c r="L107" s="84">
        <f t="shared" si="32"/>
        <v>-1</v>
      </c>
    </row>
    <row r="108" spans="1:15" ht="16.5" x14ac:dyDescent="0.25">
      <c r="A108" s="5" t="s">
        <v>14</v>
      </c>
      <c r="B108" s="39">
        <v>1200</v>
      </c>
      <c r="C108" s="155">
        <v>144918.70000000001</v>
      </c>
      <c r="D108" s="155">
        <v>144482.5</v>
      </c>
      <c r="E108" s="149"/>
      <c r="F108" s="155">
        <v>158249.20000000001</v>
      </c>
      <c r="G108" s="155">
        <v>158249.20000000001</v>
      </c>
      <c r="H108" s="155">
        <v>158249.20000000001</v>
      </c>
      <c r="I108" s="155">
        <v>158249.20000000001</v>
      </c>
      <c r="J108" s="84">
        <f t="shared" si="30"/>
        <v>-3.0099635174757333E-3</v>
      </c>
      <c r="K108" s="84">
        <f t="shared" si="31"/>
        <v>-1</v>
      </c>
      <c r="L108" s="84">
        <f t="shared" si="32"/>
        <v>-1</v>
      </c>
    </row>
    <row r="109" spans="1:15" ht="16.5" x14ac:dyDescent="0.25">
      <c r="A109" s="5" t="s">
        <v>70</v>
      </c>
      <c r="B109" s="39">
        <v>1300</v>
      </c>
      <c r="C109" s="155">
        <v>13159.8</v>
      </c>
      <c r="D109" s="155">
        <v>11620.2</v>
      </c>
      <c r="E109" s="149"/>
      <c r="F109" s="155">
        <v>15675.5</v>
      </c>
      <c r="G109" s="155">
        <v>15675.5</v>
      </c>
      <c r="H109" s="155">
        <v>15675.5</v>
      </c>
      <c r="I109" s="155">
        <v>15675.5</v>
      </c>
      <c r="J109" s="84">
        <f t="shared" si="30"/>
        <v>-0.11699265946290971</v>
      </c>
      <c r="K109" s="84">
        <f t="shared" si="31"/>
        <v>-1</v>
      </c>
      <c r="L109" s="84">
        <f t="shared" si="32"/>
        <v>-1</v>
      </c>
    </row>
    <row r="110" spans="1:15" ht="16.5" x14ac:dyDescent="0.25">
      <c r="A110" s="5" t="s">
        <v>15</v>
      </c>
      <c r="B110" s="39">
        <v>1400</v>
      </c>
      <c r="C110" s="155"/>
      <c r="D110" s="155"/>
      <c r="E110" s="149"/>
      <c r="F110" s="155"/>
      <c r="G110" s="155"/>
      <c r="H110" s="155"/>
      <c r="I110" s="155"/>
      <c r="J110" s="84">
        <f t="shared" si="30"/>
        <v>0</v>
      </c>
      <c r="K110" s="84">
        <f t="shared" si="31"/>
        <v>0</v>
      </c>
      <c r="L110" s="84">
        <f t="shared" si="32"/>
        <v>0</v>
      </c>
    </row>
    <row r="111" spans="1:15" ht="16.5" customHeight="1" x14ac:dyDescent="0.25">
      <c r="A111" s="5" t="s">
        <v>16</v>
      </c>
      <c r="B111" s="39">
        <v>1500</v>
      </c>
      <c r="C111" s="155"/>
      <c r="D111" s="155"/>
      <c r="E111" s="149"/>
      <c r="F111" s="155"/>
      <c r="G111" s="155"/>
      <c r="H111" s="155"/>
      <c r="I111" s="155"/>
      <c r="J111" s="84">
        <f t="shared" si="30"/>
        <v>0</v>
      </c>
      <c r="K111" s="84">
        <f t="shared" si="31"/>
        <v>0</v>
      </c>
      <c r="L111" s="84">
        <f t="shared" si="32"/>
        <v>0</v>
      </c>
    </row>
    <row r="112" spans="1:15" ht="16.5" x14ac:dyDescent="0.25">
      <c r="J112" s="84">
        <f t="shared" si="30"/>
        <v>0</v>
      </c>
      <c r="K112" s="84">
        <f t="shared" si="31"/>
        <v>0</v>
      </c>
      <c r="L112" s="84">
        <f t="shared" si="32"/>
        <v>0</v>
      </c>
    </row>
    <row r="113" spans="1:12" ht="16.5" x14ac:dyDescent="0.25">
      <c r="J113" s="84">
        <f t="shared" si="30"/>
        <v>0</v>
      </c>
      <c r="K113" s="84">
        <f t="shared" si="31"/>
        <v>0</v>
      </c>
      <c r="L113" s="84">
        <f t="shared" si="32"/>
        <v>0</v>
      </c>
    </row>
    <row r="114" spans="1:12" s="8" customFormat="1" x14ac:dyDescent="0.2">
      <c r="A114" s="7"/>
      <c r="J114" s="6"/>
      <c r="K114" s="6"/>
      <c r="L114" s="6"/>
    </row>
    <row r="115" spans="1:12" s="29" customFormat="1" ht="16.5" x14ac:dyDescent="0.25">
      <c r="A115" s="45" t="s">
        <v>78</v>
      </c>
      <c r="C115" s="177"/>
      <c r="D115" s="177"/>
      <c r="E115" s="178" t="s">
        <v>178</v>
      </c>
      <c r="F115" s="178"/>
      <c r="J115" s="6"/>
      <c r="K115" s="6"/>
      <c r="L115" s="6"/>
    </row>
    <row r="116" spans="1:12" s="29" customFormat="1" ht="16.5" x14ac:dyDescent="0.25">
      <c r="A116" s="45"/>
      <c r="C116" s="47"/>
      <c r="D116" s="47"/>
      <c r="J116" s="8"/>
      <c r="K116" s="8"/>
      <c r="L116" s="8"/>
    </row>
    <row r="117" spans="1:12" s="29" customFormat="1" ht="16.5" x14ac:dyDescent="0.25">
      <c r="A117" s="45"/>
      <c r="J117" s="46"/>
      <c r="K117" s="46"/>
      <c r="L117" s="46"/>
    </row>
    <row r="118" spans="1:12" s="29" customFormat="1" ht="16.5" x14ac:dyDescent="0.25">
      <c r="A118" s="45" t="s">
        <v>73</v>
      </c>
      <c r="C118" s="177"/>
      <c r="D118" s="177"/>
      <c r="E118" s="158" t="s">
        <v>179</v>
      </c>
      <c r="F118" s="15"/>
      <c r="J118" s="46"/>
      <c r="K118" s="46"/>
      <c r="L118" s="46"/>
    </row>
    <row r="119" spans="1:12" s="8" customFormat="1" ht="16.5" x14ac:dyDescent="0.25">
      <c r="A119" s="48"/>
      <c r="E119" s="100"/>
      <c r="F119" s="100"/>
      <c r="J119" s="46"/>
      <c r="K119" s="46"/>
      <c r="L119" s="46"/>
    </row>
    <row r="120" spans="1:12" s="8" customFormat="1" ht="16.5" x14ac:dyDescent="0.25">
      <c r="A120" s="48"/>
      <c r="J120" s="29"/>
      <c r="K120" s="29"/>
      <c r="L120" s="29"/>
    </row>
    <row r="121" spans="1:12" ht="16.5" x14ac:dyDescent="0.2">
      <c r="A121" s="49"/>
      <c r="B121" s="50"/>
      <c r="C121" s="179"/>
      <c r="D121" s="179"/>
      <c r="E121" s="179"/>
      <c r="F121" s="179"/>
      <c r="G121" s="51"/>
      <c r="H121" s="50"/>
      <c r="I121" s="50"/>
      <c r="J121" s="8"/>
      <c r="K121" s="8"/>
      <c r="L121" s="8"/>
    </row>
    <row r="122" spans="1:12" ht="16.5" x14ac:dyDescent="0.2">
      <c r="A122" s="49"/>
      <c r="B122" s="50"/>
      <c r="C122" s="51"/>
      <c r="D122" s="51"/>
      <c r="E122" s="52"/>
      <c r="F122" s="51"/>
      <c r="G122" s="51"/>
      <c r="H122" s="50"/>
      <c r="I122" s="50"/>
      <c r="J122" s="8"/>
      <c r="K122" s="8"/>
      <c r="L122" s="8"/>
    </row>
    <row r="123" spans="1:12" x14ac:dyDescent="0.2">
      <c r="B123" s="50"/>
      <c r="G123" s="51"/>
      <c r="H123" s="50"/>
      <c r="I123" s="50"/>
    </row>
    <row r="124" spans="1:12" ht="16.5" x14ac:dyDescent="0.2">
      <c r="A124" s="49"/>
      <c r="B124" s="50"/>
      <c r="C124" s="50"/>
      <c r="D124" s="50"/>
      <c r="E124" s="53"/>
      <c r="F124" s="50"/>
      <c r="G124" s="50"/>
      <c r="H124" s="50"/>
      <c r="I124" s="50"/>
    </row>
    <row r="126" spans="1:12" x14ac:dyDescent="0.2">
      <c r="J126" s="50"/>
      <c r="K126" s="50"/>
      <c r="L126" s="50"/>
    </row>
  </sheetData>
  <mergeCells count="13">
    <mergeCell ref="J12:L13"/>
    <mergeCell ref="A11:H11"/>
    <mergeCell ref="C115:D115"/>
    <mergeCell ref="E115:F115"/>
    <mergeCell ref="C118:D118"/>
    <mergeCell ref="A12:H12"/>
    <mergeCell ref="C121:F121"/>
    <mergeCell ref="A13:A14"/>
    <mergeCell ref="B13:B14"/>
    <mergeCell ref="C13:C14"/>
    <mergeCell ref="D13:D14"/>
    <mergeCell ref="E13:E14"/>
    <mergeCell ref="F13:I13"/>
  </mergeCells>
  <printOptions horizontalCentered="1" verticalCentered="1"/>
  <pageMargins left="0.31496062992125984" right="0.31496062992125984" top="0.74803149606299213" bottom="0.15748031496062992" header="0" footer="0"/>
  <pageSetup paperSize="9" scale="72" fitToHeight="0" orientation="landscape" r:id="rId1"/>
  <rowBreaks count="2" manualBreakCount="2">
    <brk id="39" max="11" man="1"/>
    <brk id="81" max="11" man="1"/>
  </rowBreaks>
  <colBreaks count="1" manualBreakCount="1">
    <brk id="10" max="118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0"/>
  <sheetViews>
    <sheetView view="pageBreakPreview" zoomScale="75" zoomScaleNormal="110" zoomScaleSheetLayoutView="75" workbookViewId="0">
      <selection activeCell="C80" sqref="C80"/>
    </sheetView>
  </sheetViews>
  <sheetFormatPr defaultColWidth="9.140625" defaultRowHeight="15" x14ac:dyDescent="0.2"/>
  <cols>
    <col min="1" max="1" width="106.42578125" style="44" customWidth="1"/>
    <col min="2" max="2" width="9" style="6" customWidth="1"/>
    <col min="3" max="3" width="19.5703125" style="6" customWidth="1"/>
    <col min="4" max="4" width="18.5703125" style="8" customWidth="1"/>
    <col min="5" max="5" width="20.140625" style="6" customWidth="1"/>
    <col min="6" max="6" width="21.5703125" style="6" customWidth="1"/>
    <col min="7" max="7" width="11.28515625" style="6" customWidth="1"/>
    <col min="8" max="8" width="9.140625" style="6"/>
    <col min="9" max="9" width="9.85546875" style="6" bestFit="1" customWidth="1"/>
    <col min="10" max="10" width="12.140625" style="6" bestFit="1" customWidth="1"/>
    <col min="11" max="12" width="9.85546875" style="6" bestFit="1" customWidth="1"/>
    <col min="13" max="16384" width="9.140625" style="6"/>
  </cols>
  <sheetData>
    <row r="1" spans="1:7" x14ac:dyDescent="0.2">
      <c r="A1" s="5" t="s">
        <v>94</v>
      </c>
      <c r="B1" s="168" t="s">
        <v>208</v>
      </c>
      <c r="C1" s="169"/>
      <c r="D1" s="169"/>
      <c r="E1" s="169"/>
      <c r="F1" s="170"/>
    </row>
    <row r="2" spans="1:7" x14ac:dyDescent="0.2">
      <c r="A2" s="5" t="s">
        <v>95</v>
      </c>
      <c r="B2" s="165" t="s">
        <v>106</v>
      </c>
      <c r="C2" s="166"/>
      <c r="D2" s="166"/>
      <c r="E2" s="166"/>
      <c r="F2" s="167"/>
    </row>
    <row r="3" spans="1:7" x14ac:dyDescent="0.2">
      <c r="A3" s="5" t="s">
        <v>96</v>
      </c>
      <c r="B3" s="165" t="s">
        <v>107</v>
      </c>
      <c r="C3" s="166"/>
      <c r="D3" s="166"/>
      <c r="E3" s="166"/>
      <c r="F3" s="167"/>
    </row>
    <row r="4" spans="1:7" x14ac:dyDescent="0.2">
      <c r="A4" s="5" t="s">
        <v>97</v>
      </c>
      <c r="B4" s="165" t="s">
        <v>177</v>
      </c>
      <c r="C4" s="166"/>
      <c r="D4" s="166"/>
      <c r="E4" s="166"/>
      <c r="F4" s="167"/>
    </row>
    <row r="5" spans="1:7" x14ac:dyDescent="0.2">
      <c r="A5" s="5" t="s">
        <v>99</v>
      </c>
      <c r="B5" s="165" t="s">
        <v>100</v>
      </c>
      <c r="C5" s="166"/>
      <c r="D5" s="166"/>
      <c r="E5" s="166"/>
      <c r="F5" s="167"/>
    </row>
    <row r="6" spans="1:7" x14ac:dyDescent="0.2">
      <c r="A6" s="5" t="s">
        <v>108</v>
      </c>
      <c r="B6" s="165" t="s">
        <v>109</v>
      </c>
      <c r="C6" s="166"/>
      <c r="D6" s="166"/>
      <c r="E6" s="166"/>
      <c r="F6" s="167"/>
    </row>
    <row r="7" spans="1:7" ht="15.75" x14ac:dyDescent="0.25">
      <c r="A7" s="83" t="s">
        <v>98</v>
      </c>
      <c r="B7" s="172">
        <v>705</v>
      </c>
      <c r="C7" s="173"/>
      <c r="D7" s="173"/>
      <c r="E7" s="173"/>
      <c r="F7" s="174"/>
    </row>
    <row r="8" spans="1:7" x14ac:dyDescent="0.2">
      <c r="A8" s="5" t="s">
        <v>101</v>
      </c>
      <c r="B8" s="165" t="s">
        <v>209</v>
      </c>
      <c r="C8" s="166"/>
      <c r="D8" s="166"/>
      <c r="E8" s="166"/>
      <c r="F8" s="167"/>
    </row>
    <row r="9" spans="1:7" x14ac:dyDescent="0.2">
      <c r="A9" s="5" t="s">
        <v>102</v>
      </c>
      <c r="B9" s="165">
        <v>23640471</v>
      </c>
      <c r="C9" s="166"/>
      <c r="D9" s="166"/>
      <c r="E9" s="166"/>
      <c r="F9" s="167"/>
    </row>
    <row r="10" spans="1:7" x14ac:dyDescent="0.2">
      <c r="A10" s="5" t="s">
        <v>103</v>
      </c>
      <c r="B10" s="165" t="s">
        <v>210</v>
      </c>
      <c r="C10" s="166"/>
      <c r="D10" s="166"/>
      <c r="E10" s="166"/>
      <c r="F10" s="167"/>
    </row>
    <row r="11" spans="1:7" s="8" customFormat="1" ht="32.25" customHeight="1" x14ac:dyDescent="0.2">
      <c r="A11" s="175" t="s">
        <v>215</v>
      </c>
      <c r="B11" s="175"/>
      <c r="C11" s="175"/>
      <c r="D11" s="175"/>
      <c r="E11" s="175"/>
      <c r="F11" s="175"/>
    </row>
    <row r="12" spans="1:7" s="8" customFormat="1" ht="15" customHeight="1" x14ac:dyDescent="0.2">
      <c r="A12" s="176" t="str">
        <f>'2021 (план)'!A12:G12</f>
        <v xml:space="preserve">КНП "Новояворівська лікарня ім.Ю.Липи"НМР </v>
      </c>
      <c r="B12" s="176"/>
      <c r="C12" s="176"/>
      <c r="D12" s="176"/>
      <c r="E12" s="176"/>
      <c r="F12" s="176"/>
    </row>
    <row r="13" spans="1:7" s="9" customFormat="1" ht="36" customHeight="1" x14ac:dyDescent="0.2">
      <c r="A13" s="180" t="s">
        <v>30</v>
      </c>
      <c r="B13" s="180" t="s">
        <v>31</v>
      </c>
      <c r="C13" s="182" t="s">
        <v>213</v>
      </c>
      <c r="D13" s="182" t="s">
        <v>214</v>
      </c>
      <c r="E13" s="184" t="s">
        <v>216</v>
      </c>
      <c r="F13" s="184"/>
      <c r="G13" s="171" t="s">
        <v>126</v>
      </c>
    </row>
    <row r="14" spans="1:7" s="10" customFormat="1" ht="30.75" customHeight="1" x14ac:dyDescent="0.2">
      <c r="A14" s="181"/>
      <c r="B14" s="181"/>
      <c r="C14" s="183"/>
      <c r="D14" s="183"/>
      <c r="E14" s="1" t="s">
        <v>104</v>
      </c>
      <c r="F14" s="1" t="s">
        <v>105</v>
      </c>
      <c r="G14" s="171"/>
    </row>
    <row r="15" spans="1:7" s="8" customFormat="1" x14ac:dyDescent="0.2">
      <c r="A15" s="11" t="s">
        <v>32</v>
      </c>
      <c r="B15" s="11" t="s">
        <v>33</v>
      </c>
      <c r="C15" s="11" t="s">
        <v>34</v>
      </c>
      <c r="D15" s="11" t="s">
        <v>35</v>
      </c>
      <c r="E15" s="11" t="s">
        <v>36</v>
      </c>
      <c r="F15" s="11" t="s">
        <v>37</v>
      </c>
    </row>
    <row r="16" spans="1:7" s="15" customFormat="1" ht="15" customHeight="1" x14ac:dyDescent="0.25">
      <c r="A16" s="161" t="s">
        <v>180</v>
      </c>
      <c r="B16" s="13">
        <v>100</v>
      </c>
      <c r="C16" s="127">
        <v>50986.8</v>
      </c>
      <c r="D16" s="163">
        <v>50687.4</v>
      </c>
      <c r="E16" s="127">
        <f>D16-C16</f>
        <v>-299.40000000000146</v>
      </c>
      <c r="F16" s="126">
        <f t="shared" ref="F16:F37" si="0">IFERROR(D16/C16,)</f>
        <v>0.99412789192496875</v>
      </c>
      <c r="G16" s="84">
        <f>IFERROR(D16/C16-100%,)</f>
        <v>-5.872108075031246E-3</v>
      </c>
    </row>
    <row r="17" spans="1:7" s="8" customFormat="1" ht="18.75" x14ac:dyDescent="0.25">
      <c r="A17" s="161" t="s">
        <v>212</v>
      </c>
      <c r="B17" s="17">
        <v>110</v>
      </c>
      <c r="C17" s="127">
        <v>270</v>
      </c>
      <c r="D17" s="139">
        <v>262.7</v>
      </c>
      <c r="E17" s="127">
        <f t="shared" ref="E17:E37" si="1">D17-C17</f>
        <v>-7.3000000000000114</v>
      </c>
      <c r="F17" s="126">
        <f t="shared" si="0"/>
        <v>0.97296296296296292</v>
      </c>
      <c r="G17" s="84">
        <f>IFERROR(D17/C17-100%,)</f>
        <v>-2.7037037037037082E-2</v>
      </c>
    </row>
    <row r="18" spans="1:7" ht="37.5" x14ac:dyDescent="0.25">
      <c r="A18" s="161" t="s">
        <v>183</v>
      </c>
      <c r="B18" s="17">
        <v>120</v>
      </c>
      <c r="C18" s="127">
        <v>5325.2</v>
      </c>
      <c r="D18" s="127">
        <v>5076</v>
      </c>
      <c r="E18" s="127">
        <f t="shared" si="1"/>
        <v>-249.19999999999982</v>
      </c>
      <c r="F18" s="126">
        <f t="shared" si="0"/>
        <v>0.95320363554420495</v>
      </c>
      <c r="G18" s="84">
        <f t="shared" ref="G18:G60" si="2">IFERROR(D18/C18-100%,)</f>
        <v>-4.6796364455795048E-2</v>
      </c>
    </row>
    <row r="19" spans="1:7" ht="18.75" x14ac:dyDescent="0.25">
      <c r="A19" s="161" t="s">
        <v>184</v>
      </c>
      <c r="B19" s="17">
        <v>121</v>
      </c>
      <c r="C19" s="127">
        <v>0</v>
      </c>
      <c r="D19" s="127">
        <v>0</v>
      </c>
      <c r="E19" s="127">
        <f t="shared" si="1"/>
        <v>0</v>
      </c>
      <c r="F19" s="126">
        <f t="shared" si="0"/>
        <v>0</v>
      </c>
      <c r="G19" s="84">
        <f t="shared" si="2"/>
        <v>0</v>
      </c>
    </row>
    <row r="20" spans="1:7" ht="18.75" x14ac:dyDescent="0.25">
      <c r="A20" s="161" t="s">
        <v>27</v>
      </c>
      <c r="B20" s="70">
        <v>130</v>
      </c>
      <c r="C20" s="127">
        <f>SUM(C21+C22)</f>
        <v>2150</v>
      </c>
      <c r="D20" s="127">
        <f>D21+D22</f>
        <v>918.7</v>
      </c>
      <c r="E20" s="127">
        <f t="shared" si="1"/>
        <v>-1231.3</v>
      </c>
      <c r="F20" s="126">
        <f t="shared" si="0"/>
        <v>0.42730232558139536</v>
      </c>
      <c r="G20" s="84">
        <f t="shared" si="2"/>
        <v>-0.57269767441860464</v>
      </c>
    </row>
    <row r="21" spans="1:7" ht="18.75" x14ac:dyDescent="0.25">
      <c r="A21" s="160" t="s">
        <v>28</v>
      </c>
      <c r="B21" s="17">
        <v>131</v>
      </c>
      <c r="C21" s="139">
        <v>150</v>
      </c>
      <c r="D21" s="162">
        <v>361</v>
      </c>
      <c r="E21" s="127">
        <f t="shared" si="1"/>
        <v>211</v>
      </c>
      <c r="F21" s="126">
        <f t="shared" si="0"/>
        <v>2.4066666666666667</v>
      </c>
      <c r="G21" s="84">
        <f t="shared" si="2"/>
        <v>1.4066666666666667</v>
      </c>
    </row>
    <row r="22" spans="1:7" ht="18.75" x14ac:dyDescent="0.25">
      <c r="A22" s="160" t="s">
        <v>181</v>
      </c>
      <c r="B22" s="17">
        <v>132</v>
      </c>
      <c r="C22" s="139">
        <v>2000</v>
      </c>
      <c r="D22" s="162">
        <v>557.70000000000005</v>
      </c>
      <c r="E22" s="127">
        <f t="shared" si="1"/>
        <v>-1442.3</v>
      </c>
      <c r="F22" s="126">
        <f t="shared" si="0"/>
        <v>0.27885000000000004</v>
      </c>
      <c r="G22" s="84">
        <f t="shared" si="2"/>
        <v>-0.72114999999999996</v>
      </c>
    </row>
    <row r="23" spans="1:7" ht="18.75" x14ac:dyDescent="0.25">
      <c r="A23" s="160" t="s">
        <v>182</v>
      </c>
      <c r="B23" s="17">
        <v>133</v>
      </c>
      <c r="C23" s="139">
        <v>500</v>
      </c>
      <c r="D23" s="162">
        <v>3513.8</v>
      </c>
      <c r="E23" s="127">
        <f t="shared" si="1"/>
        <v>3013.8</v>
      </c>
      <c r="F23" s="126">
        <f t="shared" si="0"/>
        <v>7.0276000000000005</v>
      </c>
      <c r="G23" s="84">
        <f t="shared" si="2"/>
        <v>6.0276000000000005</v>
      </c>
    </row>
    <row r="24" spans="1:7" s="15" customFormat="1" ht="16.5" x14ac:dyDescent="0.25">
      <c r="A24" s="25" t="s">
        <v>185</v>
      </c>
      <c r="B24" s="26"/>
      <c r="C24" s="127">
        <f>C25+C26+C27+C28+C29+C30+C32+C40+C41</f>
        <v>53612</v>
      </c>
      <c r="D24" s="127">
        <f>D25+D26+D27+D28+D29+D30+D32+D40+D41</f>
        <v>42224.3</v>
      </c>
      <c r="E24" s="127">
        <f>D24-C24</f>
        <v>-11387.699999999997</v>
      </c>
      <c r="F24" s="126">
        <f t="shared" si="0"/>
        <v>0.78759046482130868</v>
      </c>
      <c r="G24" s="84">
        <f t="shared" si="2"/>
        <v>-0.21240953517869132</v>
      </c>
    </row>
    <row r="25" spans="1:7" ht="18.75" x14ac:dyDescent="0.25">
      <c r="A25" s="159" t="s">
        <v>186</v>
      </c>
      <c r="B25" s="17">
        <v>200</v>
      </c>
      <c r="C25" s="139">
        <v>33554.5</v>
      </c>
      <c r="D25" s="162">
        <v>25485.3</v>
      </c>
      <c r="E25" s="127">
        <f t="shared" si="1"/>
        <v>-8069.2000000000007</v>
      </c>
      <c r="F25" s="126">
        <f t="shared" si="0"/>
        <v>0.75951958753669402</v>
      </c>
      <c r="G25" s="84">
        <f t="shared" si="2"/>
        <v>-0.24048041246330598</v>
      </c>
    </row>
    <row r="26" spans="1:7" ht="18.75" x14ac:dyDescent="0.25">
      <c r="A26" s="159" t="s">
        <v>187</v>
      </c>
      <c r="B26" s="17">
        <v>210</v>
      </c>
      <c r="C26" s="139">
        <v>5987.5</v>
      </c>
      <c r="D26" s="162">
        <v>5283.6</v>
      </c>
      <c r="E26" s="127">
        <f t="shared" si="1"/>
        <v>-703.89999999999964</v>
      </c>
      <c r="F26" s="126">
        <f t="shared" si="0"/>
        <v>0.88243841336116913</v>
      </c>
      <c r="G26" s="84">
        <f t="shared" si="2"/>
        <v>-0.11756158663883087</v>
      </c>
    </row>
    <row r="27" spans="1:7" ht="18.75" x14ac:dyDescent="0.25">
      <c r="A27" s="159" t="s">
        <v>188</v>
      </c>
      <c r="B27" s="17">
        <v>220</v>
      </c>
      <c r="C27" s="139">
        <v>1000</v>
      </c>
      <c r="D27" s="162">
        <v>531.1</v>
      </c>
      <c r="E27" s="127">
        <f t="shared" si="1"/>
        <v>-468.9</v>
      </c>
      <c r="F27" s="126">
        <f t="shared" si="0"/>
        <v>0.53110000000000002</v>
      </c>
      <c r="G27" s="84">
        <f t="shared" si="2"/>
        <v>-0.46889999999999998</v>
      </c>
    </row>
    <row r="28" spans="1:7" ht="18.75" x14ac:dyDescent="0.25">
      <c r="A28" s="159" t="s">
        <v>189</v>
      </c>
      <c r="B28" s="17">
        <v>230</v>
      </c>
      <c r="C28" s="139">
        <v>7000</v>
      </c>
      <c r="D28" s="162">
        <v>5864.3</v>
      </c>
      <c r="E28" s="127">
        <f t="shared" si="1"/>
        <v>-1135.6999999999998</v>
      </c>
      <c r="F28" s="126">
        <f t="shared" si="0"/>
        <v>0.83775714285714287</v>
      </c>
      <c r="G28" s="84">
        <f t="shared" si="2"/>
        <v>-0.16224285714285713</v>
      </c>
    </row>
    <row r="29" spans="1:7" ht="18.75" x14ac:dyDescent="0.25">
      <c r="A29" s="159" t="s">
        <v>125</v>
      </c>
      <c r="B29" s="17">
        <v>240</v>
      </c>
      <c r="C29" s="139">
        <v>300</v>
      </c>
      <c r="D29" s="162">
        <v>215.9</v>
      </c>
      <c r="E29" s="127">
        <f t="shared" si="1"/>
        <v>-84.1</v>
      </c>
      <c r="F29" s="126">
        <f t="shared" si="0"/>
        <v>0.71966666666666668</v>
      </c>
      <c r="G29" s="84">
        <f t="shared" si="2"/>
        <v>-0.28033333333333332</v>
      </c>
    </row>
    <row r="30" spans="1:7" ht="18.75" x14ac:dyDescent="0.25">
      <c r="A30" s="159" t="s">
        <v>190</v>
      </c>
      <c r="B30" s="17">
        <v>250</v>
      </c>
      <c r="C30" s="164">
        <v>1500</v>
      </c>
      <c r="D30" s="162">
        <v>687.4</v>
      </c>
      <c r="E30" s="127">
        <f t="shared" si="1"/>
        <v>-812.6</v>
      </c>
      <c r="F30" s="126">
        <f t="shared" si="0"/>
        <v>0.45826666666666666</v>
      </c>
      <c r="G30" s="84">
        <f t="shared" si="2"/>
        <v>-0.5417333333333334</v>
      </c>
    </row>
    <row r="31" spans="1:7" s="144" customFormat="1" ht="18.75" x14ac:dyDescent="0.2">
      <c r="A31" s="159" t="s">
        <v>191</v>
      </c>
      <c r="B31" s="11">
        <v>260</v>
      </c>
      <c r="C31" s="11" t="s">
        <v>34</v>
      </c>
      <c r="D31" s="11" t="s">
        <v>35</v>
      </c>
      <c r="E31" s="11" t="s">
        <v>36</v>
      </c>
      <c r="F31" s="11" t="s">
        <v>37</v>
      </c>
      <c r="G31" s="143"/>
    </row>
    <row r="32" spans="1:7" ht="18.75" x14ac:dyDescent="0.25">
      <c r="A32" s="159" t="s">
        <v>192</v>
      </c>
      <c r="B32" s="17">
        <v>270</v>
      </c>
      <c r="C32" s="139">
        <f>C33+C34+C35+C36+C37+C38</f>
        <v>3940</v>
      </c>
      <c r="D32" s="163">
        <f>SUM(D33:D37)</f>
        <v>3676.2</v>
      </c>
      <c r="E32" s="127">
        <f t="shared" si="1"/>
        <v>-263.80000000000018</v>
      </c>
      <c r="F32" s="126">
        <f t="shared" si="0"/>
        <v>0.93304568527918774</v>
      </c>
      <c r="G32" s="84">
        <f t="shared" si="2"/>
        <v>-6.6954314720812258E-2</v>
      </c>
    </row>
    <row r="33" spans="1:7" ht="18.75" x14ac:dyDescent="0.25">
      <c r="A33" s="160" t="s">
        <v>193</v>
      </c>
      <c r="B33" s="17">
        <v>271</v>
      </c>
      <c r="C33" s="139">
        <v>3160</v>
      </c>
      <c r="D33" s="162">
        <v>3031</v>
      </c>
      <c r="E33" s="127">
        <f t="shared" si="1"/>
        <v>-129</v>
      </c>
      <c r="F33" s="126">
        <f t="shared" si="0"/>
        <v>0.95917721518987342</v>
      </c>
      <c r="G33" s="84">
        <f t="shared" si="2"/>
        <v>-4.0822784810126578E-2</v>
      </c>
    </row>
    <row r="34" spans="1:7" ht="18.75" x14ac:dyDescent="0.25">
      <c r="A34" s="160" t="s">
        <v>194</v>
      </c>
      <c r="B34" s="17">
        <v>272</v>
      </c>
      <c r="C34" s="139">
        <v>120</v>
      </c>
      <c r="D34" s="162">
        <v>107.7</v>
      </c>
      <c r="E34" s="127">
        <f t="shared" si="1"/>
        <v>-12.299999999999997</v>
      </c>
      <c r="F34" s="126">
        <f t="shared" si="0"/>
        <v>0.89750000000000008</v>
      </c>
      <c r="G34" s="84">
        <f t="shared" si="2"/>
        <v>-0.10249999999999992</v>
      </c>
    </row>
    <row r="35" spans="1:7" ht="18.75" x14ac:dyDescent="0.25">
      <c r="A35" s="160" t="s">
        <v>195</v>
      </c>
      <c r="B35" s="17">
        <v>273</v>
      </c>
      <c r="C35" s="139">
        <v>600</v>
      </c>
      <c r="D35" s="162">
        <v>493.3</v>
      </c>
      <c r="E35" s="127">
        <f t="shared" si="1"/>
        <v>-106.69999999999999</v>
      </c>
      <c r="F35" s="126">
        <f t="shared" si="0"/>
        <v>0.82216666666666671</v>
      </c>
      <c r="G35" s="84">
        <f t="shared" si="2"/>
        <v>-0.17783333333333329</v>
      </c>
    </row>
    <row r="36" spans="1:7" ht="18.75" x14ac:dyDescent="0.25">
      <c r="A36" s="160" t="s">
        <v>196</v>
      </c>
      <c r="B36" s="17">
        <v>274</v>
      </c>
      <c r="C36" s="139">
        <v>50</v>
      </c>
      <c r="D36" s="162">
        <v>47.7</v>
      </c>
      <c r="E36" s="127">
        <f t="shared" si="1"/>
        <v>-2.2999999999999972</v>
      </c>
      <c r="F36" s="126">
        <f t="shared" si="0"/>
        <v>0.95400000000000007</v>
      </c>
      <c r="G36" s="84">
        <f t="shared" si="2"/>
        <v>-4.599999999999993E-2</v>
      </c>
    </row>
    <row r="37" spans="1:7" ht="18.75" x14ac:dyDescent="0.25">
      <c r="A37" s="160" t="s">
        <v>197</v>
      </c>
      <c r="B37" s="17">
        <v>275</v>
      </c>
      <c r="C37" s="139">
        <v>10</v>
      </c>
      <c r="D37" s="162">
        <v>-3.5</v>
      </c>
      <c r="E37" s="127">
        <f t="shared" si="1"/>
        <v>-13.5</v>
      </c>
      <c r="F37" s="126">
        <f t="shared" si="0"/>
        <v>-0.35</v>
      </c>
      <c r="G37" s="84">
        <f t="shared" si="2"/>
        <v>-1.35</v>
      </c>
    </row>
    <row r="38" spans="1:7" ht="18.75" x14ac:dyDescent="0.25">
      <c r="A38" s="160" t="s">
        <v>198</v>
      </c>
      <c r="B38" s="17">
        <v>276</v>
      </c>
      <c r="C38" s="139"/>
      <c r="D38" s="139">
        <f>'2021 факт як сума кварталів'!D47</f>
        <v>0</v>
      </c>
      <c r="E38" s="127">
        <f t="shared" ref="E38:E87" si="3">D38-C38</f>
        <v>0</v>
      </c>
      <c r="F38" s="126">
        <f t="shared" ref="F38:F59" si="4">IFERROR(D38/C38,)</f>
        <v>0</v>
      </c>
      <c r="G38" s="84">
        <f t="shared" si="2"/>
        <v>0</v>
      </c>
    </row>
    <row r="39" spans="1:7" ht="37.5" x14ac:dyDescent="0.25">
      <c r="A39" s="159" t="s">
        <v>199</v>
      </c>
      <c r="B39" s="17">
        <v>280</v>
      </c>
      <c r="C39" s="139">
        <f>'2021 (план)'!F48</f>
        <v>0</v>
      </c>
      <c r="D39" s="139">
        <f>'2021 факт як сума кварталів'!D48</f>
        <v>0</v>
      </c>
      <c r="E39" s="127">
        <f t="shared" si="3"/>
        <v>0</v>
      </c>
      <c r="F39" s="126">
        <f t="shared" si="4"/>
        <v>0</v>
      </c>
      <c r="G39" s="84">
        <f t="shared" si="2"/>
        <v>0</v>
      </c>
    </row>
    <row r="40" spans="1:7" ht="18.75" x14ac:dyDescent="0.25">
      <c r="A40" s="159" t="s">
        <v>200</v>
      </c>
      <c r="B40" s="17">
        <v>290</v>
      </c>
      <c r="C40" s="139">
        <v>260</v>
      </c>
      <c r="D40" s="162">
        <v>320.39999999999998</v>
      </c>
      <c r="E40" s="127">
        <f t="shared" si="3"/>
        <v>60.399999999999977</v>
      </c>
      <c r="F40" s="126">
        <f t="shared" si="4"/>
        <v>1.2323076923076923</v>
      </c>
      <c r="G40" s="84">
        <f t="shared" si="2"/>
        <v>0.23230769230769233</v>
      </c>
    </row>
    <row r="41" spans="1:7" ht="18.75" x14ac:dyDescent="0.25">
      <c r="A41" s="159" t="s">
        <v>201</v>
      </c>
      <c r="B41" s="17">
        <v>300</v>
      </c>
      <c r="C41" s="139">
        <v>70</v>
      </c>
      <c r="D41" s="162">
        <v>160.1</v>
      </c>
      <c r="E41" s="127">
        <f t="shared" si="3"/>
        <v>90.1</v>
      </c>
      <c r="F41" s="126">
        <f t="shared" si="4"/>
        <v>2.2871428571428569</v>
      </c>
      <c r="G41" s="84">
        <f t="shared" si="2"/>
        <v>1.2871428571428569</v>
      </c>
    </row>
    <row r="42" spans="1:7" ht="18.75" x14ac:dyDescent="0.25">
      <c r="A42" s="159" t="s">
        <v>202</v>
      </c>
      <c r="B42" s="17">
        <v>320</v>
      </c>
      <c r="C42" s="140"/>
      <c r="D42" s="140">
        <f>D43+D45+D44</f>
        <v>0</v>
      </c>
      <c r="E42" s="127">
        <f t="shared" si="3"/>
        <v>0</v>
      </c>
      <c r="F42" s="126">
        <f t="shared" si="4"/>
        <v>0</v>
      </c>
      <c r="G42" s="84">
        <f t="shared" si="2"/>
        <v>0</v>
      </c>
    </row>
    <row r="43" spans="1:7" ht="16.5" x14ac:dyDescent="0.25">
      <c r="A43" s="21"/>
      <c r="B43" s="17"/>
      <c r="C43" s="139"/>
      <c r="D43" s="139">
        <f>'2021 факт як сума кварталів'!D52</f>
        <v>0</v>
      </c>
      <c r="E43" s="127">
        <f t="shared" si="3"/>
        <v>0</v>
      </c>
      <c r="F43" s="126">
        <f t="shared" si="4"/>
        <v>0</v>
      </c>
      <c r="G43" s="84">
        <f t="shared" si="2"/>
        <v>0</v>
      </c>
    </row>
    <row r="44" spans="1:7" ht="16.5" x14ac:dyDescent="0.25">
      <c r="A44" s="21"/>
      <c r="B44" s="17"/>
      <c r="C44" s="139"/>
      <c r="D44" s="139">
        <f>'2021 факт як сума кварталів'!D53</f>
        <v>0</v>
      </c>
      <c r="E44" s="127">
        <f t="shared" si="3"/>
        <v>0</v>
      </c>
      <c r="F44" s="126">
        <f t="shared" si="4"/>
        <v>0</v>
      </c>
      <c r="G44" s="84">
        <f t="shared" si="2"/>
        <v>0</v>
      </c>
    </row>
    <row r="45" spans="1:7" ht="16.5" x14ac:dyDescent="0.25">
      <c r="A45" s="21"/>
      <c r="B45" s="17"/>
      <c r="C45" s="139"/>
      <c r="D45" s="139">
        <f>'2021 факт як сума кварталів'!D54</f>
        <v>0</v>
      </c>
      <c r="E45" s="127">
        <f t="shared" si="3"/>
        <v>0</v>
      </c>
      <c r="F45" s="126">
        <f t="shared" si="4"/>
        <v>0</v>
      </c>
      <c r="G45" s="84">
        <f t="shared" si="2"/>
        <v>0</v>
      </c>
    </row>
    <row r="46" spans="1:7" s="15" customFormat="1" ht="16.5" x14ac:dyDescent="0.25">
      <c r="A46" s="28" t="s">
        <v>64</v>
      </c>
      <c r="B46" s="26"/>
      <c r="C46" s="140">
        <f>C47+C48+C49+C50</f>
        <v>53612</v>
      </c>
      <c r="D46" s="140">
        <f>D47+D48+D49+D50</f>
        <v>42224.299999999996</v>
      </c>
      <c r="E46" s="127">
        <f t="shared" si="3"/>
        <v>-11387.700000000004</v>
      </c>
      <c r="F46" s="126">
        <f t="shared" si="4"/>
        <v>0.78759046482130857</v>
      </c>
      <c r="G46" s="84">
        <f t="shared" si="2"/>
        <v>-0.21240953517869143</v>
      </c>
    </row>
    <row r="47" spans="1:7" ht="16.5" x14ac:dyDescent="0.25">
      <c r="A47" s="19" t="s">
        <v>56</v>
      </c>
      <c r="B47" s="17">
        <v>400</v>
      </c>
      <c r="C47" s="142">
        <v>12240</v>
      </c>
      <c r="D47" s="142">
        <v>6611.3</v>
      </c>
      <c r="E47" s="127">
        <f t="shared" si="3"/>
        <v>-5628.7</v>
      </c>
      <c r="F47" s="126">
        <f t="shared" si="4"/>
        <v>0.54013888888888895</v>
      </c>
      <c r="G47" s="84">
        <f t="shared" si="2"/>
        <v>-0.45986111111111105</v>
      </c>
    </row>
    <row r="48" spans="1:7" ht="18.75" x14ac:dyDescent="0.25">
      <c r="A48" s="19" t="s">
        <v>22</v>
      </c>
      <c r="B48" s="17">
        <v>410</v>
      </c>
      <c r="C48" s="139">
        <v>33554.5</v>
      </c>
      <c r="D48" s="162">
        <v>25485.3</v>
      </c>
      <c r="E48" s="127">
        <f t="shared" si="3"/>
        <v>-8069.2000000000007</v>
      </c>
      <c r="F48" s="126">
        <f t="shared" si="4"/>
        <v>0.75951958753669402</v>
      </c>
      <c r="G48" s="84">
        <f t="shared" si="2"/>
        <v>-0.24048041246330598</v>
      </c>
    </row>
    <row r="49" spans="1:10" ht="16.5" x14ac:dyDescent="0.25">
      <c r="A49" s="19" t="s">
        <v>23</v>
      </c>
      <c r="B49" s="17">
        <v>420</v>
      </c>
      <c r="C49" s="139">
        <v>5987.5</v>
      </c>
      <c r="D49" s="139">
        <v>5604</v>
      </c>
      <c r="E49" s="127">
        <f t="shared" si="3"/>
        <v>-383.5</v>
      </c>
      <c r="F49" s="126">
        <f t="shared" si="4"/>
        <v>0.93594989561586639</v>
      </c>
      <c r="G49" s="84">
        <f t="shared" si="2"/>
        <v>-6.405010438413361E-2</v>
      </c>
      <c r="I49" s="35"/>
    </row>
    <row r="50" spans="1:10" ht="16.5" x14ac:dyDescent="0.25">
      <c r="A50" s="19" t="s">
        <v>57</v>
      </c>
      <c r="B50" s="17">
        <v>440</v>
      </c>
      <c r="C50" s="142">
        <v>1830</v>
      </c>
      <c r="D50" s="142">
        <v>4523.7</v>
      </c>
      <c r="E50" s="127">
        <f t="shared" si="3"/>
        <v>2693.7</v>
      </c>
      <c r="F50" s="126">
        <f t="shared" si="4"/>
        <v>2.4719672131147541</v>
      </c>
      <c r="G50" s="84">
        <f t="shared" si="2"/>
        <v>1.4719672131147541</v>
      </c>
    </row>
    <row r="51" spans="1:10" ht="16.5" x14ac:dyDescent="0.25">
      <c r="A51" s="19"/>
      <c r="B51" s="17">
        <v>450</v>
      </c>
      <c r="C51" s="142"/>
      <c r="D51" s="142"/>
      <c r="E51" s="127">
        <f t="shared" si="3"/>
        <v>0</v>
      </c>
      <c r="F51" s="126">
        <f t="shared" si="4"/>
        <v>0</v>
      </c>
      <c r="G51" s="84">
        <f t="shared" si="2"/>
        <v>0</v>
      </c>
      <c r="J51" s="20"/>
    </row>
    <row r="52" spans="1:10" s="38" customFormat="1" ht="16.5" x14ac:dyDescent="0.25">
      <c r="A52" s="36" t="s">
        <v>65</v>
      </c>
      <c r="B52" s="37"/>
      <c r="C52" s="139"/>
      <c r="D52" s="139"/>
      <c r="E52" s="127"/>
      <c r="F52" s="126"/>
      <c r="G52" s="84">
        <f t="shared" si="2"/>
        <v>0</v>
      </c>
    </row>
    <row r="53" spans="1:10" ht="16.5" x14ac:dyDescent="0.25">
      <c r="A53" s="5" t="s">
        <v>45</v>
      </c>
      <c r="B53" s="39">
        <v>500</v>
      </c>
      <c r="C53" s="127">
        <f t="shared" ref="C53:D53" si="5">C54+C55+C56</f>
        <v>500</v>
      </c>
      <c r="D53" s="127">
        <f t="shared" si="5"/>
        <v>495.2</v>
      </c>
      <c r="E53" s="127">
        <f t="shared" si="3"/>
        <v>-4.8000000000000114</v>
      </c>
      <c r="F53" s="126">
        <f t="shared" si="4"/>
        <v>0.99039999999999995</v>
      </c>
      <c r="G53" s="84">
        <f t="shared" si="2"/>
        <v>-9.6000000000000529E-3</v>
      </c>
    </row>
    <row r="54" spans="1:10" ht="16.5" x14ac:dyDescent="0.25">
      <c r="A54" s="40" t="s">
        <v>0</v>
      </c>
      <c r="B54" s="17">
        <v>501</v>
      </c>
      <c r="C54" s="139">
        <v>0</v>
      </c>
      <c r="D54" s="139">
        <f>'2021 факт як сума кварталів'!D79</f>
        <v>0</v>
      </c>
      <c r="E54" s="127">
        <f t="shared" si="3"/>
        <v>0</v>
      </c>
      <c r="F54" s="126">
        <f t="shared" si="4"/>
        <v>0</v>
      </c>
      <c r="G54" s="84">
        <f t="shared" si="2"/>
        <v>0</v>
      </c>
    </row>
    <row r="55" spans="1:10" ht="16.5" x14ac:dyDescent="0.25">
      <c r="A55" s="40" t="s">
        <v>46</v>
      </c>
      <c r="B55" s="17">
        <v>502</v>
      </c>
      <c r="C55" s="139">
        <f>'2021 (план)'!F80</f>
        <v>0</v>
      </c>
      <c r="D55" s="139">
        <f>'2021 факт як сума кварталів'!D80</f>
        <v>0</v>
      </c>
      <c r="E55" s="127">
        <f t="shared" si="3"/>
        <v>0</v>
      </c>
      <c r="F55" s="126">
        <f t="shared" si="4"/>
        <v>0</v>
      </c>
      <c r="G55" s="84">
        <f t="shared" si="2"/>
        <v>0</v>
      </c>
    </row>
    <row r="56" spans="1:10" ht="18.75" x14ac:dyDescent="0.25">
      <c r="A56" s="159" t="s">
        <v>203</v>
      </c>
      <c r="B56" s="70">
        <v>503</v>
      </c>
      <c r="C56" s="139">
        <v>500</v>
      </c>
      <c r="D56" s="139">
        <v>495.2</v>
      </c>
      <c r="E56" s="127">
        <f t="shared" si="3"/>
        <v>-4.8000000000000114</v>
      </c>
      <c r="F56" s="126">
        <f t="shared" si="4"/>
        <v>0.99039999999999995</v>
      </c>
      <c r="G56" s="84">
        <f t="shared" si="2"/>
        <v>-9.6000000000000529E-3</v>
      </c>
    </row>
    <row r="57" spans="1:10" ht="16.5" x14ac:dyDescent="0.25">
      <c r="A57" s="11" t="s">
        <v>32</v>
      </c>
      <c r="B57" s="11" t="s">
        <v>33</v>
      </c>
      <c r="C57" s="11" t="s">
        <v>34</v>
      </c>
      <c r="D57" s="11" t="s">
        <v>35</v>
      </c>
      <c r="E57" s="11" t="s">
        <v>36</v>
      </c>
      <c r="F57" s="11" t="s">
        <v>37</v>
      </c>
      <c r="G57" s="84"/>
    </row>
    <row r="58" spans="1:10" ht="16.5" customHeight="1" x14ac:dyDescent="0.25">
      <c r="A58" s="5" t="s">
        <v>1</v>
      </c>
      <c r="B58" s="39">
        <v>510</v>
      </c>
      <c r="C58" s="127">
        <f>C59+C60+C61+C62+C63+C64</f>
        <v>500</v>
      </c>
      <c r="D58" s="127">
        <f>D59+D60+D61+D62+D63+D64</f>
        <v>495.2</v>
      </c>
      <c r="E58" s="127">
        <f t="shared" si="3"/>
        <v>-4.8000000000000114</v>
      </c>
      <c r="F58" s="126">
        <f t="shared" si="4"/>
        <v>0.99039999999999995</v>
      </c>
      <c r="G58" s="84">
        <f t="shared" si="2"/>
        <v>-9.6000000000000529E-3</v>
      </c>
    </row>
    <row r="59" spans="1:10" ht="16.5" x14ac:dyDescent="0.25">
      <c r="A59" s="40" t="s">
        <v>2</v>
      </c>
      <c r="B59" s="17">
        <v>511</v>
      </c>
      <c r="C59" s="139">
        <f>'2021 (план)'!F84</f>
        <v>0</v>
      </c>
      <c r="D59" s="139">
        <f>'2021 факт як сума кварталів'!D84</f>
        <v>0</v>
      </c>
      <c r="E59" s="127">
        <f t="shared" si="3"/>
        <v>0</v>
      </c>
      <c r="F59" s="126">
        <f t="shared" si="4"/>
        <v>0</v>
      </c>
      <c r="G59" s="84">
        <f t="shared" si="2"/>
        <v>0</v>
      </c>
    </row>
    <row r="60" spans="1:10" ht="16.5" x14ac:dyDescent="0.25">
      <c r="A60" s="40" t="s">
        <v>3</v>
      </c>
      <c r="B60" s="17">
        <v>512</v>
      </c>
      <c r="C60" s="139">
        <v>500</v>
      </c>
      <c r="D60" s="139">
        <v>347.4</v>
      </c>
      <c r="E60" s="127">
        <f t="shared" si="3"/>
        <v>-152.60000000000002</v>
      </c>
      <c r="F60" s="126">
        <f>IFERROR(D60/C60,)</f>
        <v>0.69479999999999997</v>
      </c>
      <c r="G60" s="84">
        <f t="shared" si="2"/>
        <v>-0.30520000000000003</v>
      </c>
    </row>
    <row r="61" spans="1:10" ht="16.5" x14ac:dyDescent="0.25">
      <c r="A61" s="40" t="s">
        <v>4</v>
      </c>
      <c r="B61" s="17">
        <v>513</v>
      </c>
      <c r="C61" s="139">
        <f>'2021 (план)'!F86</f>
        <v>0</v>
      </c>
      <c r="D61" s="139">
        <f>'2021 факт як сума кварталів'!D86</f>
        <v>0</v>
      </c>
      <c r="E61" s="127">
        <f t="shared" si="3"/>
        <v>0</v>
      </c>
      <c r="F61" s="126">
        <f>IFERROR(D61/C61,)</f>
        <v>0</v>
      </c>
      <c r="G61" s="84">
        <f t="shared" ref="G61:G87" si="6">IFERROR(D61/C61-100%,)</f>
        <v>0</v>
      </c>
    </row>
    <row r="62" spans="1:10" ht="16.5" x14ac:dyDescent="0.25">
      <c r="A62" s="40" t="s">
        <v>5</v>
      </c>
      <c r="B62" s="17">
        <v>514</v>
      </c>
      <c r="C62" s="139">
        <f>'2021 (план)'!F87</f>
        <v>0</v>
      </c>
      <c r="D62" s="139">
        <f>'2021 факт як сума кварталів'!D87</f>
        <v>0</v>
      </c>
      <c r="E62" s="127">
        <f t="shared" si="3"/>
        <v>0</v>
      </c>
      <c r="F62" s="126">
        <f t="shared" ref="F62:F66" si="7">IFERROR(D62/C62,)</f>
        <v>0</v>
      </c>
      <c r="G62" s="84">
        <f t="shared" si="6"/>
        <v>0</v>
      </c>
    </row>
    <row r="63" spans="1:10" ht="16.5" x14ac:dyDescent="0.25">
      <c r="A63" s="40" t="s">
        <v>71</v>
      </c>
      <c r="B63" s="17">
        <v>515</v>
      </c>
      <c r="C63" s="139">
        <v>0</v>
      </c>
      <c r="D63" s="139">
        <f>'2021 факт як сума кварталів'!D88</f>
        <v>0</v>
      </c>
      <c r="E63" s="127">
        <f t="shared" si="3"/>
        <v>0</v>
      </c>
      <c r="F63" s="126">
        <f t="shared" si="7"/>
        <v>0</v>
      </c>
      <c r="G63" s="84">
        <f t="shared" si="6"/>
        <v>0</v>
      </c>
    </row>
    <row r="64" spans="1:10" ht="16.5" x14ac:dyDescent="0.25">
      <c r="A64" s="40" t="s">
        <v>6</v>
      </c>
      <c r="B64" s="17">
        <v>516</v>
      </c>
      <c r="C64" s="139">
        <f>'2021 (план)'!F89</f>
        <v>0</v>
      </c>
      <c r="D64" s="139">
        <v>147.80000000000001</v>
      </c>
      <c r="E64" s="127">
        <f t="shared" si="3"/>
        <v>147.80000000000001</v>
      </c>
      <c r="F64" s="126">
        <f t="shared" si="7"/>
        <v>0</v>
      </c>
      <c r="G64" s="84">
        <f t="shared" si="6"/>
        <v>0</v>
      </c>
    </row>
    <row r="65" spans="1:12" s="15" customFormat="1" ht="16.5" x14ac:dyDescent="0.25">
      <c r="A65" s="41" t="s">
        <v>68</v>
      </c>
      <c r="B65" s="13"/>
      <c r="C65" s="65"/>
      <c r="D65" s="65"/>
      <c r="E65" s="64"/>
      <c r="F65" s="66"/>
      <c r="G65" s="84">
        <f t="shared" si="6"/>
        <v>0</v>
      </c>
    </row>
    <row r="66" spans="1:12" ht="16.5" x14ac:dyDescent="0.25">
      <c r="A66" s="5" t="s">
        <v>160</v>
      </c>
      <c r="B66" s="39">
        <v>600</v>
      </c>
      <c r="C66" s="140">
        <f t="shared" ref="C66:D66" si="8">C67+C68+C69+C70</f>
        <v>0</v>
      </c>
      <c r="D66" s="140">
        <f t="shared" si="8"/>
        <v>0</v>
      </c>
      <c r="E66" s="127">
        <f t="shared" si="3"/>
        <v>0</v>
      </c>
      <c r="F66" s="126">
        <f t="shared" si="7"/>
        <v>0</v>
      </c>
      <c r="G66" s="84">
        <f t="shared" si="6"/>
        <v>0</v>
      </c>
    </row>
    <row r="67" spans="1:12" ht="16.5" x14ac:dyDescent="0.25">
      <c r="A67" s="40" t="s">
        <v>161</v>
      </c>
      <c r="B67" s="17">
        <v>601</v>
      </c>
      <c r="C67" s="139">
        <f>'2021 (план)'!F92</f>
        <v>0</v>
      </c>
      <c r="D67" s="139">
        <f>'2021 факт як сума кварталів'!D92</f>
        <v>0</v>
      </c>
      <c r="E67" s="127">
        <f t="shared" si="3"/>
        <v>0</v>
      </c>
      <c r="F67" s="126">
        <f>IFERROR(D67/C67,)</f>
        <v>0</v>
      </c>
      <c r="G67" s="84">
        <f t="shared" si="6"/>
        <v>0</v>
      </c>
    </row>
    <row r="68" spans="1:12" ht="16.5" x14ac:dyDescent="0.25">
      <c r="A68" s="40" t="s">
        <v>162</v>
      </c>
      <c r="B68" s="17">
        <v>602</v>
      </c>
      <c r="C68" s="139">
        <f>'2021 (план)'!F93</f>
        <v>0</v>
      </c>
      <c r="D68" s="139">
        <f>'2021 факт як сума кварталів'!D93</f>
        <v>0</v>
      </c>
      <c r="E68" s="127">
        <f t="shared" si="3"/>
        <v>0</v>
      </c>
      <c r="F68" s="126">
        <f>IFERROR(D68/C68,)</f>
        <v>0</v>
      </c>
      <c r="G68" s="84">
        <f t="shared" si="6"/>
        <v>0</v>
      </c>
    </row>
    <row r="69" spans="1:12" ht="16.5" x14ac:dyDescent="0.25">
      <c r="A69" s="40" t="s">
        <v>7</v>
      </c>
      <c r="B69" s="17">
        <v>603</v>
      </c>
      <c r="C69" s="139">
        <f>'2021 (план)'!F94</f>
        <v>0</v>
      </c>
      <c r="D69" s="139">
        <f>'2021 факт як сума кварталів'!D94</f>
        <v>0</v>
      </c>
      <c r="E69" s="127">
        <f t="shared" si="3"/>
        <v>0</v>
      </c>
      <c r="F69" s="126">
        <f t="shared" ref="F69:F72" si="9">IFERROR(D69/C69,)</f>
        <v>0</v>
      </c>
      <c r="G69" s="84">
        <f t="shared" si="6"/>
        <v>0</v>
      </c>
    </row>
    <row r="70" spans="1:12" ht="16.5" x14ac:dyDescent="0.25">
      <c r="A70" s="40" t="s">
        <v>66</v>
      </c>
      <c r="B70" s="17">
        <v>610</v>
      </c>
      <c r="C70" s="139">
        <f>'2021 (план)'!F95</f>
        <v>0</v>
      </c>
      <c r="D70" s="139">
        <f>'2021 факт як сума кварталів'!D95</f>
        <v>0</v>
      </c>
      <c r="E70" s="127">
        <f t="shared" si="3"/>
        <v>0</v>
      </c>
      <c r="F70" s="126">
        <f t="shared" si="9"/>
        <v>0</v>
      </c>
      <c r="G70" s="84">
        <f t="shared" si="6"/>
        <v>0</v>
      </c>
    </row>
    <row r="71" spans="1:12" ht="16.5" x14ac:dyDescent="0.25">
      <c r="A71" s="5" t="s">
        <v>8</v>
      </c>
      <c r="B71" s="39">
        <v>620</v>
      </c>
      <c r="C71" s="140">
        <f t="shared" ref="C71:D71" si="10">C72+C73+C74+C75</f>
        <v>0</v>
      </c>
      <c r="D71" s="140">
        <f t="shared" si="10"/>
        <v>0</v>
      </c>
      <c r="E71" s="127">
        <f t="shared" si="3"/>
        <v>0</v>
      </c>
      <c r="F71" s="126">
        <f t="shared" si="9"/>
        <v>0</v>
      </c>
      <c r="G71" s="84">
        <f t="shared" si="6"/>
        <v>0</v>
      </c>
    </row>
    <row r="72" spans="1:12" ht="16.5" x14ac:dyDescent="0.25">
      <c r="A72" s="40" t="s">
        <v>163</v>
      </c>
      <c r="B72" s="17">
        <v>621</v>
      </c>
      <c r="C72" s="139">
        <f>'2021 (план)'!F97</f>
        <v>0</v>
      </c>
      <c r="D72" s="139">
        <f>'2021 факт як сума кварталів'!D97</f>
        <v>0</v>
      </c>
      <c r="E72" s="127">
        <f t="shared" si="3"/>
        <v>0</v>
      </c>
      <c r="F72" s="126">
        <f t="shared" si="9"/>
        <v>0</v>
      </c>
      <c r="G72" s="84">
        <f t="shared" si="6"/>
        <v>0</v>
      </c>
    </row>
    <row r="73" spans="1:12" ht="16.5" x14ac:dyDescent="0.25">
      <c r="A73" s="40" t="s">
        <v>164</v>
      </c>
      <c r="B73" s="17">
        <v>622</v>
      </c>
      <c r="C73" s="139">
        <f>'2021 (план)'!F98</f>
        <v>0</v>
      </c>
      <c r="D73" s="139">
        <f>'2021 факт як сума кварталів'!D98</f>
        <v>0</v>
      </c>
      <c r="E73" s="127">
        <f t="shared" si="3"/>
        <v>0</v>
      </c>
      <c r="F73" s="126">
        <f>IFERROR(D73/C73,)</f>
        <v>0</v>
      </c>
      <c r="G73" s="84">
        <f t="shared" si="6"/>
        <v>0</v>
      </c>
    </row>
    <row r="74" spans="1:12" ht="16.5" x14ac:dyDescent="0.25">
      <c r="A74" s="40" t="s">
        <v>7</v>
      </c>
      <c r="B74" s="17">
        <v>623</v>
      </c>
      <c r="C74" s="139">
        <f>'2021 (план)'!F99</f>
        <v>0</v>
      </c>
      <c r="D74" s="139">
        <f>'2021 факт як сума кварталів'!D99</f>
        <v>0</v>
      </c>
      <c r="E74" s="127">
        <f t="shared" si="3"/>
        <v>0</v>
      </c>
      <c r="F74" s="126">
        <f>IFERROR(D74/C74,)</f>
        <v>0</v>
      </c>
      <c r="G74" s="84">
        <f t="shared" si="6"/>
        <v>0</v>
      </c>
    </row>
    <row r="75" spans="1:12" ht="16.5" x14ac:dyDescent="0.25">
      <c r="A75" s="40" t="s">
        <v>67</v>
      </c>
      <c r="B75" s="17">
        <v>624</v>
      </c>
      <c r="C75" s="139">
        <f>'2021 (план)'!F100</f>
        <v>0</v>
      </c>
      <c r="D75" s="139">
        <f>'2021 факт як сума кварталів'!D100</f>
        <v>0</v>
      </c>
      <c r="E75" s="127">
        <f t="shared" si="3"/>
        <v>0</v>
      </c>
      <c r="F75" s="126">
        <f t="shared" ref="F75:F76" si="11">IFERROR(D75/C75,)</f>
        <v>0</v>
      </c>
      <c r="G75" s="84">
        <f t="shared" si="6"/>
        <v>0</v>
      </c>
    </row>
    <row r="76" spans="1:12" s="15" customFormat="1" ht="16.5" x14ac:dyDescent="0.25">
      <c r="A76" s="41" t="s">
        <v>10</v>
      </c>
      <c r="B76" s="13">
        <v>700</v>
      </c>
      <c r="C76" s="140">
        <f>C16+C17+C18+C19+C20+C53</f>
        <v>59232</v>
      </c>
      <c r="D76" s="140">
        <f>D16+D17+D18+D19+D20+D53+D66</f>
        <v>57439.999999999993</v>
      </c>
      <c r="E76" s="127">
        <f t="shared" si="3"/>
        <v>-1792.0000000000073</v>
      </c>
      <c r="F76" s="126">
        <f t="shared" si="11"/>
        <v>0.96974608319827105</v>
      </c>
      <c r="G76" s="84">
        <f t="shared" si="6"/>
        <v>-3.0253916801728953E-2</v>
      </c>
    </row>
    <row r="77" spans="1:12" s="15" customFormat="1" ht="16.5" x14ac:dyDescent="0.25">
      <c r="A77" s="41" t="s">
        <v>11</v>
      </c>
      <c r="B77" s="13">
        <v>800</v>
      </c>
      <c r="C77" s="140">
        <f>C24+C53</f>
        <v>54112</v>
      </c>
      <c r="D77" s="140">
        <f>D24+D53</f>
        <v>42719.5</v>
      </c>
      <c r="E77" s="127">
        <f t="shared" si="3"/>
        <v>-11392.5</v>
      </c>
      <c r="F77" s="126">
        <f>IFERROR(D77/C77,)</f>
        <v>0.78946444411590777</v>
      </c>
      <c r="G77" s="84">
        <f t="shared" si="6"/>
        <v>-0.21053555588409223</v>
      </c>
      <c r="I77" s="42"/>
      <c r="J77" s="42"/>
      <c r="K77" s="42"/>
      <c r="L77" s="42"/>
    </row>
    <row r="78" spans="1:12" s="15" customFormat="1" ht="16.5" x14ac:dyDescent="0.25">
      <c r="A78" s="41" t="s">
        <v>12</v>
      </c>
      <c r="B78" s="13">
        <v>850</v>
      </c>
      <c r="C78" s="140">
        <f t="shared" ref="C78:D78" si="12">C76-C77</f>
        <v>5120</v>
      </c>
      <c r="D78" s="140">
        <f t="shared" si="12"/>
        <v>14720.499999999993</v>
      </c>
      <c r="E78" s="127">
        <f t="shared" si="3"/>
        <v>9600.4999999999927</v>
      </c>
      <c r="F78" s="126">
        <f>IFERROR(D78/C78,)</f>
        <v>2.8750976562499986</v>
      </c>
      <c r="G78" s="84">
        <f t="shared" si="6"/>
        <v>1.8750976562499986</v>
      </c>
    </row>
    <row r="79" spans="1:12" s="8" customFormat="1" ht="16.5" x14ac:dyDescent="0.25">
      <c r="A79" s="36" t="s">
        <v>69</v>
      </c>
      <c r="B79" s="37"/>
      <c r="C79" s="65"/>
      <c r="D79" s="65"/>
      <c r="E79" s="64"/>
      <c r="F79" s="66"/>
      <c r="G79" s="84">
        <f t="shared" si="6"/>
        <v>0</v>
      </c>
    </row>
    <row r="80" spans="1:12" s="38" customFormat="1" ht="16.5" x14ac:dyDescent="0.25">
      <c r="A80" s="36" t="s">
        <v>123</v>
      </c>
      <c r="B80" s="37"/>
      <c r="C80" s="140">
        <f>'2021 (план)'!F105</f>
        <v>7485.8</v>
      </c>
      <c r="D80" s="140">
        <v>26072.5</v>
      </c>
      <c r="E80" s="127">
        <f t="shared" si="3"/>
        <v>18586.7</v>
      </c>
      <c r="F80" s="126">
        <f t="shared" ref="F80:F81" si="13">IFERROR(D80/C80,)</f>
        <v>3.4829276764006516</v>
      </c>
      <c r="G80" s="84">
        <f t="shared" si="6"/>
        <v>2.4829276764006516</v>
      </c>
    </row>
    <row r="81" spans="1:7" s="38" customFormat="1" ht="16.5" x14ac:dyDescent="0.25">
      <c r="A81" s="36" t="s">
        <v>124</v>
      </c>
      <c r="B81" s="37"/>
      <c r="C81" s="140">
        <f>C80+C78</f>
        <v>12605.8</v>
      </c>
      <c r="D81" s="140">
        <f>D80+D78</f>
        <v>40792.999999999993</v>
      </c>
      <c r="E81" s="127">
        <f t="shared" si="3"/>
        <v>28187.199999999993</v>
      </c>
      <c r="F81" s="126">
        <f t="shared" si="13"/>
        <v>3.2360500721889918</v>
      </c>
      <c r="G81" s="84">
        <f t="shared" si="6"/>
        <v>2.2360500721889918</v>
      </c>
    </row>
    <row r="82" spans="1:7" ht="16.5" x14ac:dyDescent="0.25">
      <c r="A82" s="5" t="s">
        <v>13</v>
      </c>
      <c r="B82" s="39">
        <v>900</v>
      </c>
      <c r="C82" s="139">
        <v>706</v>
      </c>
      <c r="D82" s="139">
        <v>705</v>
      </c>
      <c r="E82" s="127">
        <f t="shared" si="3"/>
        <v>-1</v>
      </c>
      <c r="F82" s="126">
        <f>IFERROR(D82/C82,)</f>
        <v>0.99858356940509918</v>
      </c>
      <c r="G82" s="84">
        <f t="shared" si="6"/>
        <v>-1.4164305949008194E-3</v>
      </c>
    </row>
    <row r="83" spans="1:7" ht="16.5" x14ac:dyDescent="0.25">
      <c r="A83" s="5" t="s">
        <v>14</v>
      </c>
      <c r="B83" s="39">
        <v>910</v>
      </c>
      <c r="C83" s="139">
        <v>120000</v>
      </c>
      <c r="D83" s="139">
        <v>130989.5</v>
      </c>
      <c r="E83" s="127">
        <f t="shared" si="3"/>
        <v>10989.5</v>
      </c>
      <c r="F83" s="126">
        <f>IFERROR(D83/C83,)</f>
        <v>1.0915791666666668</v>
      </c>
      <c r="G83" s="84">
        <f t="shared" si="6"/>
        <v>9.1579166666666767E-2</v>
      </c>
    </row>
    <row r="84" spans="1:7" ht="16.5" x14ac:dyDescent="0.25">
      <c r="A84" s="5" t="s">
        <v>15</v>
      </c>
      <c r="B84" s="39">
        <v>920</v>
      </c>
      <c r="C84" s="139">
        <v>0</v>
      </c>
      <c r="D84" s="139">
        <v>0</v>
      </c>
      <c r="E84" s="127">
        <v>0</v>
      </c>
      <c r="F84" s="126">
        <v>0</v>
      </c>
      <c r="G84" s="84"/>
    </row>
    <row r="85" spans="1:7" ht="16.5" x14ac:dyDescent="0.25">
      <c r="A85" s="5" t="s">
        <v>17</v>
      </c>
      <c r="B85" s="39">
        <v>930</v>
      </c>
      <c r="C85" s="139">
        <v>2662</v>
      </c>
      <c r="D85" s="139">
        <v>2601.6999999999998</v>
      </c>
      <c r="E85" s="127">
        <f t="shared" si="3"/>
        <v>-60.300000000000182</v>
      </c>
      <c r="F85" s="126">
        <f>IFERROR(D85/C85,)</f>
        <v>0.97734785875281738</v>
      </c>
      <c r="G85" s="84">
        <f t="shared" si="6"/>
        <v>-2.2652141247182622E-2</v>
      </c>
    </row>
    <row r="86" spans="1:7" ht="16.5" x14ac:dyDescent="0.25">
      <c r="A86" s="5" t="s">
        <v>211</v>
      </c>
      <c r="B86" s="39">
        <v>940</v>
      </c>
      <c r="C86" s="139">
        <f>'2021 (план)'!E110</f>
        <v>0</v>
      </c>
      <c r="D86" s="139">
        <f>'2021 факт як сума кварталів'!D110</f>
        <v>0</v>
      </c>
      <c r="E86" s="127">
        <f t="shared" si="3"/>
        <v>0</v>
      </c>
      <c r="F86" s="126">
        <f t="shared" ref="F86:F87" si="14">IFERROR(D86/C86,)</f>
        <v>0</v>
      </c>
      <c r="G86" s="84">
        <f t="shared" si="6"/>
        <v>0</v>
      </c>
    </row>
    <row r="87" spans="1:7" ht="16.5" customHeight="1" x14ac:dyDescent="0.25">
      <c r="A87" s="5" t="s">
        <v>16</v>
      </c>
      <c r="B87" s="39">
        <v>950</v>
      </c>
      <c r="C87" s="139">
        <f>'2021 (план)'!E111</f>
        <v>0</v>
      </c>
      <c r="D87" s="139">
        <f>'2021 факт як сума кварталів'!D111</f>
        <v>0</v>
      </c>
      <c r="E87" s="127">
        <f t="shared" si="3"/>
        <v>0</v>
      </c>
      <c r="F87" s="126">
        <f t="shared" si="14"/>
        <v>0</v>
      </c>
      <c r="G87" s="84">
        <f t="shared" si="6"/>
        <v>0</v>
      </c>
    </row>
    <row r="90" spans="1:7" s="8" customFormat="1" x14ac:dyDescent="0.2">
      <c r="A90" s="7"/>
    </row>
    <row r="91" spans="1:7" s="29" customFormat="1" ht="16.5" x14ac:dyDescent="0.25">
      <c r="A91" s="45" t="s">
        <v>204</v>
      </c>
      <c r="C91" s="177"/>
      <c r="D91" s="177"/>
      <c r="E91" s="178" t="s">
        <v>205</v>
      </c>
      <c r="F91" s="178"/>
      <c r="G91" s="46"/>
    </row>
    <row r="92" spans="1:7" s="29" customFormat="1" ht="16.5" x14ac:dyDescent="0.25">
      <c r="A92" s="45"/>
      <c r="C92" s="47"/>
      <c r="D92" s="47"/>
      <c r="G92" s="46"/>
    </row>
    <row r="93" spans="1:7" s="29" customFormat="1" ht="16.5" x14ac:dyDescent="0.25">
      <c r="A93" s="45"/>
      <c r="G93" s="46"/>
    </row>
    <row r="94" spans="1:7" s="29" customFormat="1" ht="16.5" x14ac:dyDescent="0.25">
      <c r="A94" s="45" t="s">
        <v>73</v>
      </c>
      <c r="C94" s="177"/>
      <c r="D94" s="177"/>
      <c r="E94" s="158" t="s">
        <v>206</v>
      </c>
      <c r="F94" s="15"/>
    </row>
    <row r="95" spans="1:7" s="8" customFormat="1" ht="16.5" x14ac:dyDescent="0.2">
      <c r="A95" s="48"/>
      <c r="E95" s="100"/>
      <c r="F95" s="100"/>
    </row>
    <row r="96" spans="1:7" s="8" customFormat="1" ht="16.5" x14ac:dyDescent="0.2">
      <c r="A96" s="48"/>
    </row>
    <row r="97" spans="1:7" ht="16.5" x14ac:dyDescent="0.2">
      <c r="A97" s="49"/>
      <c r="B97" s="50"/>
      <c r="C97" s="179"/>
      <c r="D97" s="179"/>
      <c r="E97" s="179"/>
      <c r="F97" s="51"/>
    </row>
    <row r="98" spans="1:7" ht="16.5" x14ac:dyDescent="0.2">
      <c r="A98" s="49"/>
      <c r="B98" s="50"/>
      <c r="C98" s="51"/>
      <c r="D98" s="52"/>
      <c r="E98" s="51"/>
      <c r="F98" s="51"/>
    </row>
    <row r="99" spans="1:7" x14ac:dyDescent="0.2">
      <c r="B99" s="50"/>
      <c r="F99" s="51"/>
    </row>
    <row r="100" spans="1:7" ht="16.5" x14ac:dyDescent="0.2">
      <c r="A100" s="49"/>
      <c r="B100" s="50"/>
      <c r="C100" s="50"/>
      <c r="D100" s="53"/>
      <c r="E100" s="50"/>
      <c r="F100" s="50"/>
      <c r="G100" s="50"/>
    </row>
  </sheetData>
  <mergeCells count="22">
    <mergeCell ref="B6:F6"/>
    <mergeCell ref="B1:F1"/>
    <mergeCell ref="B2:F2"/>
    <mergeCell ref="B3:F3"/>
    <mergeCell ref="B4:F4"/>
    <mergeCell ref="B5:F5"/>
    <mergeCell ref="G13:G14"/>
    <mergeCell ref="C97:E97"/>
    <mergeCell ref="B7:F7"/>
    <mergeCell ref="B8:F8"/>
    <mergeCell ref="B9:F9"/>
    <mergeCell ref="B10:F10"/>
    <mergeCell ref="A12:F12"/>
    <mergeCell ref="A13:A14"/>
    <mergeCell ref="B13:B14"/>
    <mergeCell ref="C13:C14"/>
    <mergeCell ref="D13:D14"/>
    <mergeCell ref="E13:F13"/>
    <mergeCell ref="C91:D91"/>
    <mergeCell ref="E91:F91"/>
    <mergeCell ref="C94:D94"/>
    <mergeCell ref="A11:F11"/>
  </mergeCells>
  <printOptions horizontalCentered="1" verticalCentered="1"/>
  <pageMargins left="0.23622047244094491" right="0.19685039370078741" top="0.78740157480314965" bottom="0.19685039370078741" header="0" footer="0"/>
  <pageSetup paperSize="9" scale="75" fitToHeight="0" orientation="landscape" r:id="rId1"/>
  <rowBreaks count="2" manualBreakCount="2">
    <brk id="30" max="5" man="1"/>
    <brk id="56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0"/>
  <sheetViews>
    <sheetView view="pageBreakPreview" topLeftCell="A4" zoomScale="75" zoomScaleNormal="110" zoomScaleSheetLayoutView="75" workbookViewId="0">
      <selection activeCell="A17" sqref="A17"/>
    </sheetView>
  </sheetViews>
  <sheetFormatPr defaultColWidth="9.140625" defaultRowHeight="15" x14ac:dyDescent="0.2"/>
  <cols>
    <col min="1" max="1" width="106.42578125" style="44" customWidth="1"/>
    <col min="2" max="2" width="9" style="6" customWidth="1"/>
    <col min="3" max="3" width="19.5703125" style="6" customWidth="1"/>
    <col min="4" max="4" width="18.5703125" style="8" customWidth="1"/>
    <col min="5" max="5" width="20.140625" style="6" customWidth="1"/>
    <col min="6" max="6" width="21.5703125" style="6" customWidth="1"/>
    <col min="7" max="7" width="11.28515625" style="6" customWidth="1"/>
    <col min="8" max="8" width="9.140625" style="6"/>
    <col min="9" max="9" width="9.85546875" style="6" bestFit="1" customWidth="1"/>
    <col min="10" max="10" width="12.140625" style="6" bestFit="1" customWidth="1"/>
    <col min="11" max="12" width="9.85546875" style="6" bestFit="1" customWidth="1"/>
    <col min="13" max="16384" width="9.140625" style="6"/>
  </cols>
  <sheetData>
    <row r="1" spans="1:7" x14ac:dyDescent="0.2">
      <c r="A1" s="5" t="s">
        <v>94</v>
      </c>
      <c r="B1" s="168" t="s">
        <v>208</v>
      </c>
      <c r="C1" s="169"/>
      <c r="D1" s="169"/>
      <c r="E1" s="169"/>
      <c r="F1" s="170"/>
    </row>
    <row r="2" spans="1:7" x14ac:dyDescent="0.2">
      <c r="A2" s="5" t="s">
        <v>95</v>
      </c>
      <c r="B2" s="165" t="s">
        <v>106</v>
      </c>
      <c r="C2" s="166"/>
      <c r="D2" s="166"/>
      <c r="E2" s="166"/>
      <c r="F2" s="167"/>
    </row>
    <row r="3" spans="1:7" x14ac:dyDescent="0.2">
      <c r="A3" s="5" t="s">
        <v>96</v>
      </c>
      <c r="B3" s="165" t="s">
        <v>107</v>
      </c>
      <c r="C3" s="166"/>
      <c r="D3" s="166"/>
      <c r="E3" s="166"/>
      <c r="F3" s="167"/>
    </row>
    <row r="4" spans="1:7" x14ac:dyDescent="0.2">
      <c r="A4" s="5" t="s">
        <v>97</v>
      </c>
      <c r="B4" s="165" t="s">
        <v>177</v>
      </c>
      <c r="C4" s="166"/>
      <c r="D4" s="166"/>
      <c r="E4" s="166"/>
      <c r="F4" s="167"/>
    </row>
    <row r="5" spans="1:7" x14ac:dyDescent="0.2">
      <c r="A5" s="5" t="s">
        <v>99</v>
      </c>
      <c r="B5" s="165" t="s">
        <v>100</v>
      </c>
      <c r="C5" s="166"/>
      <c r="D5" s="166"/>
      <c r="E5" s="166"/>
      <c r="F5" s="167"/>
    </row>
    <row r="6" spans="1:7" x14ac:dyDescent="0.2">
      <c r="A6" s="5" t="s">
        <v>108</v>
      </c>
      <c r="B6" s="165" t="s">
        <v>109</v>
      </c>
      <c r="C6" s="166"/>
      <c r="D6" s="166"/>
      <c r="E6" s="166"/>
      <c r="F6" s="167"/>
    </row>
    <row r="7" spans="1:7" ht="15.75" x14ac:dyDescent="0.25">
      <c r="A7" s="83" t="s">
        <v>98</v>
      </c>
      <c r="B7" s="172"/>
      <c r="C7" s="173"/>
      <c r="D7" s="173"/>
      <c r="E7" s="173"/>
      <c r="F7" s="174"/>
    </row>
    <row r="8" spans="1:7" x14ac:dyDescent="0.2">
      <c r="A8" s="5" t="s">
        <v>101</v>
      </c>
      <c r="B8" s="165" t="s">
        <v>209</v>
      </c>
      <c r="C8" s="166"/>
      <c r="D8" s="166"/>
      <c r="E8" s="166"/>
      <c r="F8" s="167"/>
    </row>
    <row r="9" spans="1:7" x14ac:dyDescent="0.2">
      <c r="A9" s="5" t="s">
        <v>102</v>
      </c>
      <c r="B9" s="165">
        <v>23641747</v>
      </c>
      <c r="C9" s="166"/>
      <c r="D9" s="166"/>
      <c r="E9" s="166"/>
      <c r="F9" s="167"/>
    </row>
    <row r="10" spans="1:7" x14ac:dyDescent="0.2">
      <c r="A10" s="5" t="s">
        <v>103</v>
      </c>
      <c r="B10" s="165" t="s">
        <v>210</v>
      </c>
      <c r="C10" s="166"/>
      <c r="D10" s="166"/>
      <c r="E10" s="166"/>
      <c r="F10" s="167"/>
    </row>
    <row r="11" spans="1:7" s="8" customFormat="1" ht="32.25" customHeight="1" x14ac:dyDescent="0.2">
      <c r="A11" s="175" t="s">
        <v>144</v>
      </c>
      <c r="B11" s="175"/>
      <c r="C11" s="175"/>
      <c r="D11" s="175"/>
      <c r="E11" s="175"/>
      <c r="F11" s="175"/>
    </row>
    <row r="12" spans="1:7" s="8" customFormat="1" ht="15" customHeight="1" x14ac:dyDescent="0.2">
      <c r="A12" s="176" t="str">
        <f>'2021 (план)'!A12:G12</f>
        <v xml:space="preserve">КНП "Новояворівська лікарня ім.Ю.Липи"НМР </v>
      </c>
      <c r="B12" s="176"/>
      <c r="C12" s="176"/>
      <c r="D12" s="176"/>
      <c r="E12" s="176"/>
      <c r="F12" s="176"/>
    </row>
    <row r="13" spans="1:7" s="9" customFormat="1" ht="36" customHeight="1" x14ac:dyDescent="0.2">
      <c r="A13" s="180" t="s">
        <v>30</v>
      </c>
      <c r="B13" s="180" t="s">
        <v>31</v>
      </c>
      <c r="C13" s="182" t="s">
        <v>145</v>
      </c>
      <c r="D13" s="182" t="s">
        <v>146</v>
      </c>
      <c r="E13" s="184" t="s">
        <v>151</v>
      </c>
      <c r="F13" s="184"/>
      <c r="G13" s="171" t="s">
        <v>126</v>
      </c>
    </row>
    <row r="14" spans="1:7" s="10" customFormat="1" ht="30.75" customHeight="1" x14ac:dyDescent="0.2">
      <c r="A14" s="181"/>
      <c r="B14" s="181"/>
      <c r="C14" s="183"/>
      <c r="D14" s="183"/>
      <c r="E14" s="1" t="s">
        <v>104</v>
      </c>
      <c r="F14" s="1" t="s">
        <v>105</v>
      </c>
      <c r="G14" s="171"/>
    </row>
    <row r="15" spans="1:7" s="8" customFormat="1" x14ac:dyDescent="0.2">
      <c r="A15" s="11" t="s">
        <v>32</v>
      </c>
      <c r="B15" s="11" t="s">
        <v>33</v>
      </c>
      <c r="C15" s="11" t="s">
        <v>34</v>
      </c>
      <c r="D15" s="11" t="s">
        <v>35</v>
      </c>
      <c r="E15" s="11" t="s">
        <v>36</v>
      </c>
      <c r="F15" s="11" t="s">
        <v>37</v>
      </c>
    </row>
    <row r="16" spans="1:7" s="15" customFormat="1" ht="15" customHeight="1" x14ac:dyDescent="0.25">
      <c r="A16" s="161" t="s">
        <v>180</v>
      </c>
      <c r="B16" s="13">
        <v>100</v>
      </c>
      <c r="C16" s="127">
        <v>32977.800000000003</v>
      </c>
      <c r="D16" s="163">
        <v>31193.8</v>
      </c>
      <c r="E16" s="127">
        <f>D16-C16</f>
        <v>-1784.0000000000036</v>
      </c>
      <c r="F16" s="126">
        <f t="shared" ref="F16:F59" si="0">IFERROR(D16/C16,)</f>
        <v>0.94590300141307171</v>
      </c>
      <c r="G16" s="84">
        <f>IFERROR(D16/C16-100%,)</f>
        <v>-5.4096998586928291E-2</v>
      </c>
    </row>
    <row r="17" spans="1:7" s="8" customFormat="1" ht="18.75" x14ac:dyDescent="0.25">
      <c r="A17" s="161" t="s">
        <v>212</v>
      </c>
      <c r="B17" s="17">
        <v>110</v>
      </c>
      <c r="C17" s="127">
        <v>60.7</v>
      </c>
      <c r="D17" s="139">
        <v>63</v>
      </c>
      <c r="E17" s="127">
        <f t="shared" ref="E17:E64" si="1">D17-C17</f>
        <v>2.2999999999999972</v>
      </c>
      <c r="F17" s="126">
        <f t="shared" si="0"/>
        <v>1.0378912685337727</v>
      </c>
      <c r="G17" s="84">
        <f>IFERROR(D17/C17-100%,)</f>
        <v>3.7891268533772671E-2</v>
      </c>
    </row>
    <row r="18" spans="1:7" ht="37.5" x14ac:dyDescent="0.25">
      <c r="A18" s="161" t="s">
        <v>183</v>
      </c>
      <c r="B18" s="17">
        <v>120</v>
      </c>
      <c r="C18" s="127">
        <v>2489.8000000000002</v>
      </c>
      <c r="D18" s="127">
        <v>1628.8</v>
      </c>
      <c r="E18" s="127">
        <f t="shared" si="1"/>
        <v>-861.00000000000023</v>
      </c>
      <c r="F18" s="126">
        <f t="shared" si="0"/>
        <v>0.65418909149329252</v>
      </c>
      <c r="G18" s="84">
        <f t="shared" ref="G18:G81" si="2">IFERROR(D18/C18-100%,)</f>
        <v>-0.34581090850670748</v>
      </c>
    </row>
    <row r="19" spans="1:7" ht="18.75" x14ac:dyDescent="0.25">
      <c r="A19" s="161" t="s">
        <v>184</v>
      </c>
      <c r="B19" s="17">
        <v>121</v>
      </c>
      <c r="C19" s="127">
        <v>650</v>
      </c>
      <c r="D19" s="127">
        <v>650</v>
      </c>
      <c r="E19" s="127">
        <f t="shared" si="1"/>
        <v>0</v>
      </c>
      <c r="F19" s="126">
        <f t="shared" si="0"/>
        <v>1</v>
      </c>
      <c r="G19" s="84">
        <f t="shared" si="2"/>
        <v>0</v>
      </c>
    </row>
    <row r="20" spans="1:7" ht="18.75" x14ac:dyDescent="0.25">
      <c r="A20" s="161" t="s">
        <v>27</v>
      </c>
      <c r="B20" s="17">
        <v>130</v>
      </c>
      <c r="C20" s="127">
        <f>SUM(C21+C22)</f>
        <v>624.4</v>
      </c>
      <c r="D20" s="127">
        <f>D21+D22</f>
        <v>606.59999999999991</v>
      </c>
      <c r="E20" s="127">
        <f t="shared" si="1"/>
        <v>-17.800000000000068</v>
      </c>
      <c r="F20" s="126">
        <f t="shared" si="0"/>
        <v>0.97149263292761034</v>
      </c>
      <c r="G20" s="84">
        <f t="shared" si="2"/>
        <v>-2.8507367072389656E-2</v>
      </c>
    </row>
    <row r="21" spans="1:7" ht="18.75" x14ac:dyDescent="0.25">
      <c r="A21" s="160" t="s">
        <v>28</v>
      </c>
      <c r="B21" s="17">
        <v>131</v>
      </c>
      <c r="C21" s="139">
        <v>124.4</v>
      </c>
      <c r="D21" s="162">
        <v>132.69999999999999</v>
      </c>
      <c r="E21" s="127">
        <f t="shared" si="1"/>
        <v>8.2999999999999829</v>
      </c>
      <c r="F21" s="126">
        <f t="shared" si="0"/>
        <v>1.0667202572347265</v>
      </c>
      <c r="G21" s="84">
        <f t="shared" si="2"/>
        <v>6.6720257234726521E-2</v>
      </c>
    </row>
    <row r="22" spans="1:7" ht="18.75" x14ac:dyDescent="0.25">
      <c r="A22" s="160" t="s">
        <v>181</v>
      </c>
      <c r="B22" s="17">
        <v>132</v>
      </c>
      <c r="C22" s="139">
        <v>500</v>
      </c>
      <c r="D22" s="162">
        <v>473.9</v>
      </c>
      <c r="E22" s="127">
        <f t="shared" si="1"/>
        <v>-26.100000000000023</v>
      </c>
      <c r="F22" s="126">
        <f t="shared" si="0"/>
        <v>0.94779999999999998</v>
      </c>
      <c r="G22" s="84">
        <f t="shared" si="2"/>
        <v>-5.2200000000000024E-2</v>
      </c>
    </row>
    <row r="23" spans="1:7" ht="18.75" x14ac:dyDescent="0.25">
      <c r="A23" s="160" t="s">
        <v>182</v>
      </c>
      <c r="B23" s="17">
        <v>133</v>
      </c>
      <c r="C23" s="139">
        <v>2500</v>
      </c>
      <c r="D23" s="162">
        <v>1304.2</v>
      </c>
      <c r="E23" s="127">
        <f t="shared" si="1"/>
        <v>-1195.8</v>
      </c>
      <c r="F23" s="126">
        <f t="shared" si="0"/>
        <v>0.52168000000000003</v>
      </c>
      <c r="G23" s="84">
        <f t="shared" si="2"/>
        <v>-0.47831999999999997</v>
      </c>
    </row>
    <row r="24" spans="1:7" s="15" customFormat="1" ht="16.5" x14ac:dyDescent="0.25">
      <c r="A24" s="25" t="s">
        <v>185</v>
      </c>
      <c r="B24" s="26"/>
      <c r="C24" s="127">
        <f>C25+C26+C27+C28+C29+C30+C32+C40+C41</f>
        <v>43500.3</v>
      </c>
      <c r="D24" s="127">
        <f>D25+D26+D27+D28+D29+D30+D32+D40+D41</f>
        <v>31419.200000000001</v>
      </c>
      <c r="E24" s="127">
        <f>D24-C24</f>
        <v>-12081.100000000002</v>
      </c>
      <c r="F24" s="126">
        <f t="shared" si="0"/>
        <v>0.72227547855991792</v>
      </c>
      <c r="G24" s="84">
        <f t="shared" si="2"/>
        <v>-0.27772452144008208</v>
      </c>
    </row>
    <row r="25" spans="1:7" ht="18.75" x14ac:dyDescent="0.25">
      <c r="A25" s="159" t="s">
        <v>186</v>
      </c>
      <c r="B25" s="17">
        <v>200</v>
      </c>
      <c r="C25" s="139">
        <v>28000</v>
      </c>
      <c r="D25" s="162">
        <v>20624.900000000001</v>
      </c>
      <c r="E25" s="127">
        <f t="shared" si="1"/>
        <v>-7375.0999999999985</v>
      </c>
      <c r="F25" s="126">
        <f t="shared" si="0"/>
        <v>0.73660357142857147</v>
      </c>
      <c r="G25" s="84">
        <f t="shared" si="2"/>
        <v>-0.26339642857142853</v>
      </c>
    </row>
    <row r="26" spans="1:7" ht="18.75" x14ac:dyDescent="0.25">
      <c r="A26" s="159" t="s">
        <v>187</v>
      </c>
      <c r="B26" s="17">
        <v>210</v>
      </c>
      <c r="C26" s="139">
        <v>6160</v>
      </c>
      <c r="D26" s="162">
        <v>4414.6000000000004</v>
      </c>
      <c r="E26" s="127">
        <f t="shared" si="1"/>
        <v>-1745.3999999999996</v>
      </c>
      <c r="F26" s="126">
        <f t="shared" si="0"/>
        <v>0.71665584415584427</v>
      </c>
      <c r="G26" s="84">
        <f t="shared" si="2"/>
        <v>-0.28334415584415573</v>
      </c>
    </row>
    <row r="27" spans="1:7" ht="18.75" x14ac:dyDescent="0.25">
      <c r="A27" s="159" t="s">
        <v>188</v>
      </c>
      <c r="B27" s="17">
        <v>220</v>
      </c>
      <c r="C27" s="139">
        <v>900</v>
      </c>
      <c r="D27" s="162">
        <v>317.3</v>
      </c>
      <c r="E27" s="127">
        <f t="shared" si="1"/>
        <v>-582.70000000000005</v>
      </c>
      <c r="F27" s="126">
        <f t="shared" si="0"/>
        <v>0.35255555555555557</v>
      </c>
      <c r="G27" s="84">
        <f t="shared" si="2"/>
        <v>-0.64744444444444449</v>
      </c>
    </row>
    <row r="28" spans="1:7" ht="18.75" x14ac:dyDescent="0.25">
      <c r="A28" s="159" t="s">
        <v>189</v>
      </c>
      <c r="B28" s="17">
        <v>230</v>
      </c>
      <c r="C28" s="139">
        <v>5200</v>
      </c>
      <c r="D28" s="162">
        <v>3849.2</v>
      </c>
      <c r="E28" s="127">
        <f t="shared" si="1"/>
        <v>-1350.8000000000002</v>
      </c>
      <c r="F28" s="126">
        <f t="shared" si="0"/>
        <v>0.74023076923076925</v>
      </c>
      <c r="G28" s="84">
        <f t="shared" si="2"/>
        <v>-0.25976923076923075</v>
      </c>
    </row>
    <row r="29" spans="1:7" ht="18.75" x14ac:dyDescent="0.25">
      <c r="A29" s="159" t="s">
        <v>125</v>
      </c>
      <c r="B29" s="17">
        <v>240</v>
      </c>
      <c r="C29" s="139">
        <v>500</v>
      </c>
      <c r="D29" s="162">
        <v>352.8</v>
      </c>
      <c r="E29" s="127">
        <f t="shared" si="1"/>
        <v>-147.19999999999999</v>
      </c>
      <c r="F29" s="126">
        <f t="shared" si="0"/>
        <v>0.7056</v>
      </c>
      <c r="G29" s="84">
        <f t="shared" si="2"/>
        <v>-0.2944</v>
      </c>
    </row>
    <row r="30" spans="1:7" ht="18.75" x14ac:dyDescent="0.25">
      <c r="A30" s="159" t="s">
        <v>190</v>
      </c>
      <c r="B30" s="17">
        <v>250</v>
      </c>
      <c r="C30" s="139">
        <v>500</v>
      </c>
      <c r="D30" s="162">
        <v>469.4</v>
      </c>
      <c r="E30" s="127">
        <f t="shared" si="1"/>
        <v>-30.600000000000023</v>
      </c>
      <c r="F30" s="126">
        <f t="shared" si="0"/>
        <v>0.93879999999999997</v>
      </c>
      <c r="G30" s="84">
        <f t="shared" si="2"/>
        <v>-6.1200000000000032E-2</v>
      </c>
    </row>
    <row r="31" spans="1:7" s="144" customFormat="1" ht="18.75" x14ac:dyDescent="0.2">
      <c r="A31" s="159" t="s">
        <v>191</v>
      </c>
      <c r="B31" s="11">
        <v>260</v>
      </c>
      <c r="C31" s="11" t="s">
        <v>34</v>
      </c>
      <c r="D31" s="11" t="s">
        <v>35</v>
      </c>
      <c r="E31" s="11" t="s">
        <v>36</v>
      </c>
      <c r="F31" s="11" t="s">
        <v>37</v>
      </c>
      <c r="G31" s="143"/>
    </row>
    <row r="32" spans="1:7" ht="18.75" x14ac:dyDescent="0.25">
      <c r="A32" s="159" t="s">
        <v>192</v>
      </c>
      <c r="B32" s="17">
        <v>270</v>
      </c>
      <c r="C32" s="127">
        <f>C33+C34+C35+C36+C37+C38</f>
        <v>862.80000000000007</v>
      </c>
      <c r="D32" s="163">
        <f>SUM(D33:D37)</f>
        <v>541.69999999999993</v>
      </c>
      <c r="E32" s="127">
        <f t="shared" si="1"/>
        <v>-321.10000000000014</v>
      </c>
      <c r="F32" s="126">
        <f t="shared" si="0"/>
        <v>0.62783959202596185</v>
      </c>
      <c r="G32" s="84">
        <f t="shared" si="2"/>
        <v>-0.37216040797403815</v>
      </c>
    </row>
    <row r="33" spans="1:7" ht="18.75" x14ac:dyDescent="0.25">
      <c r="A33" s="160" t="s">
        <v>193</v>
      </c>
      <c r="B33" s="17">
        <v>271</v>
      </c>
      <c r="C33" s="139">
        <v>100</v>
      </c>
      <c r="D33" s="162">
        <v>-4.0999999999999996</v>
      </c>
      <c r="E33" s="127">
        <f t="shared" si="1"/>
        <v>-104.1</v>
      </c>
      <c r="F33" s="126">
        <f t="shared" si="0"/>
        <v>-4.0999999999999995E-2</v>
      </c>
      <c r="G33" s="84">
        <f t="shared" si="2"/>
        <v>-1.0409999999999999</v>
      </c>
    </row>
    <row r="34" spans="1:7" ht="18.75" x14ac:dyDescent="0.25">
      <c r="A34" s="160" t="s">
        <v>194</v>
      </c>
      <c r="B34" s="17">
        <v>272</v>
      </c>
      <c r="C34" s="139">
        <v>207.6</v>
      </c>
      <c r="D34" s="162">
        <v>120.1</v>
      </c>
      <c r="E34" s="127">
        <f t="shared" si="1"/>
        <v>-87.5</v>
      </c>
      <c r="F34" s="126">
        <f t="shared" si="0"/>
        <v>0.57851637764932562</v>
      </c>
      <c r="G34" s="84">
        <f t="shared" si="2"/>
        <v>-0.42148362235067438</v>
      </c>
    </row>
    <row r="35" spans="1:7" ht="18.75" x14ac:dyDescent="0.25">
      <c r="A35" s="160" t="s">
        <v>195</v>
      </c>
      <c r="B35" s="17">
        <v>273</v>
      </c>
      <c r="C35" s="139">
        <v>508.5</v>
      </c>
      <c r="D35" s="162">
        <v>401.3</v>
      </c>
      <c r="E35" s="127">
        <f t="shared" si="1"/>
        <v>-107.19999999999999</v>
      </c>
      <c r="F35" s="126">
        <f t="shared" si="0"/>
        <v>0.78918387413962643</v>
      </c>
      <c r="G35" s="84">
        <f t="shared" si="2"/>
        <v>-0.21081612586037357</v>
      </c>
    </row>
    <row r="36" spans="1:7" ht="18.75" x14ac:dyDescent="0.25">
      <c r="A36" s="160" t="s">
        <v>196</v>
      </c>
      <c r="B36" s="17">
        <v>274</v>
      </c>
      <c r="C36" s="139">
        <v>31.7</v>
      </c>
      <c r="D36" s="162">
        <v>2.4</v>
      </c>
      <c r="E36" s="127">
        <f t="shared" si="1"/>
        <v>-29.3</v>
      </c>
      <c r="F36" s="126">
        <f t="shared" si="0"/>
        <v>7.5709779179810727E-2</v>
      </c>
      <c r="G36" s="84">
        <f t="shared" si="2"/>
        <v>-0.9242902208201893</v>
      </c>
    </row>
    <row r="37" spans="1:7" ht="18.75" x14ac:dyDescent="0.25">
      <c r="A37" s="160" t="s">
        <v>197</v>
      </c>
      <c r="B37" s="17">
        <v>275</v>
      </c>
      <c r="C37" s="139">
        <v>15</v>
      </c>
      <c r="D37" s="162">
        <v>22</v>
      </c>
      <c r="E37" s="127">
        <f t="shared" si="1"/>
        <v>7</v>
      </c>
      <c r="F37" s="126">
        <f t="shared" si="0"/>
        <v>1.4666666666666666</v>
      </c>
      <c r="G37" s="84">
        <f t="shared" si="2"/>
        <v>0.46666666666666656</v>
      </c>
    </row>
    <row r="38" spans="1:7" ht="18.75" x14ac:dyDescent="0.25">
      <c r="A38" s="160" t="s">
        <v>198</v>
      </c>
      <c r="B38" s="17">
        <v>276</v>
      </c>
      <c r="C38" s="139"/>
      <c r="D38" s="139">
        <f>'2021 факт як сума кварталів'!D47</f>
        <v>0</v>
      </c>
      <c r="E38" s="127">
        <f t="shared" si="1"/>
        <v>0</v>
      </c>
      <c r="F38" s="126">
        <f t="shared" si="0"/>
        <v>0</v>
      </c>
      <c r="G38" s="84">
        <f t="shared" si="2"/>
        <v>0</v>
      </c>
    </row>
    <row r="39" spans="1:7" ht="37.5" x14ac:dyDescent="0.25">
      <c r="A39" s="159" t="s">
        <v>199</v>
      </c>
      <c r="B39" s="17">
        <v>280</v>
      </c>
      <c r="C39" s="139">
        <f>'2021 (план)'!F48</f>
        <v>0</v>
      </c>
      <c r="D39" s="139">
        <f>'2021 факт як сума кварталів'!D48</f>
        <v>0</v>
      </c>
      <c r="E39" s="127">
        <f t="shared" si="1"/>
        <v>0</v>
      </c>
      <c r="F39" s="126">
        <f t="shared" si="0"/>
        <v>0</v>
      </c>
      <c r="G39" s="84">
        <f t="shared" si="2"/>
        <v>0</v>
      </c>
    </row>
    <row r="40" spans="1:7" ht="18.75" x14ac:dyDescent="0.25">
      <c r="A40" s="159" t="s">
        <v>200</v>
      </c>
      <c r="B40" s="17">
        <v>290</v>
      </c>
      <c r="C40" s="139">
        <v>1287.5</v>
      </c>
      <c r="D40" s="162">
        <v>785.3</v>
      </c>
      <c r="E40" s="127">
        <f t="shared" si="1"/>
        <v>-502.20000000000005</v>
      </c>
      <c r="F40" s="126">
        <f t="shared" si="0"/>
        <v>0.6099417475728155</v>
      </c>
      <c r="G40" s="84">
        <f t="shared" si="2"/>
        <v>-0.3900582524271845</v>
      </c>
    </row>
    <row r="41" spans="1:7" ht="18.75" x14ac:dyDescent="0.25">
      <c r="A41" s="159" t="s">
        <v>201</v>
      </c>
      <c r="B41" s="17">
        <v>300</v>
      </c>
      <c r="C41" s="139">
        <v>90</v>
      </c>
      <c r="D41" s="162">
        <v>64</v>
      </c>
      <c r="E41" s="127">
        <f t="shared" si="1"/>
        <v>-26</v>
      </c>
      <c r="F41" s="126">
        <f t="shared" si="0"/>
        <v>0.71111111111111114</v>
      </c>
      <c r="G41" s="84">
        <f t="shared" si="2"/>
        <v>-0.28888888888888886</v>
      </c>
    </row>
    <row r="42" spans="1:7" ht="18.75" x14ac:dyDescent="0.25">
      <c r="A42" s="159" t="s">
        <v>202</v>
      </c>
      <c r="B42" s="17">
        <v>320</v>
      </c>
      <c r="C42" s="140"/>
      <c r="D42" s="140">
        <f>D43+D45+D44</f>
        <v>0</v>
      </c>
      <c r="E42" s="127">
        <f t="shared" si="1"/>
        <v>0</v>
      </c>
      <c r="F42" s="126">
        <f t="shared" si="0"/>
        <v>0</v>
      </c>
      <c r="G42" s="84">
        <f t="shared" si="2"/>
        <v>0</v>
      </c>
    </row>
    <row r="43" spans="1:7" ht="16.5" x14ac:dyDescent="0.25">
      <c r="A43" s="21"/>
      <c r="B43" s="17"/>
      <c r="C43" s="139"/>
      <c r="D43" s="139">
        <f>'2021 факт як сума кварталів'!D52</f>
        <v>0</v>
      </c>
      <c r="E43" s="127">
        <f t="shared" si="1"/>
        <v>0</v>
      </c>
      <c r="F43" s="126">
        <f t="shared" si="0"/>
        <v>0</v>
      </c>
      <c r="G43" s="84">
        <f t="shared" si="2"/>
        <v>0</v>
      </c>
    </row>
    <row r="44" spans="1:7" ht="16.5" x14ac:dyDescent="0.25">
      <c r="A44" s="21"/>
      <c r="B44" s="17"/>
      <c r="C44" s="139"/>
      <c r="D44" s="139">
        <f>'2021 факт як сума кварталів'!D53</f>
        <v>0</v>
      </c>
      <c r="E44" s="127">
        <f t="shared" si="1"/>
        <v>0</v>
      </c>
      <c r="F44" s="126">
        <f t="shared" si="0"/>
        <v>0</v>
      </c>
      <c r="G44" s="84">
        <f t="shared" si="2"/>
        <v>0</v>
      </c>
    </row>
    <row r="45" spans="1:7" ht="16.5" x14ac:dyDescent="0.25">
      <c r="A45" s="21"/>
      <c r="B45" s="17"/>
      <c r="C45" s="139"/>
      <c r="D45" s="139">
        <f>'2021 факт як сума кварталів'!D54</f>
        <v>0</v>
      </c>
      <c r="E45" s="127">
        <f t="shared" si="1"/>
        <v>0</v>
      </c>
      <c r="F45" s="126">
        <f t="shared" si="0"/>
        <v>0</v>
      </c>
      <c r="G45" s="84">
        <f t="shared" si="2"/>
        <v>0</v>
      </c>
    </row>
    <row r="46" spans="1:7" s="15" customFormat="1" ht="16.5" x14ac:dyDescent="0.25">
      <c r="A46" s="28" t="s">
        <v>64</v>
      </c>
      <c r="B46" s="26"/>
      <c r="C46" s="140">
        <f>C47+C48+C49+C50</f>
        <v>43500.3</v>
      </c>
      <c r="D46" s="140">
        <f>D47+D48+D49+D50</f>
        <v>38208.699999999997</v>
      </c>
      <c r="E46" s="127">
        <f t="shared" si="1"/>
        <v>-5291.6000000000058</v>
      </c>
      <c r="F46" s="126">
        <f t="shared" si="0"/>
        <v>0.87835486192049239</v>
      </c>
      <c r="G46" s="84">
        <f t="shared" si="2"/>
        <v>-0.12164513807950761</v>
      </c>
    </row>
    <row r="47" spans="1:7" ht="16.5" x14ac:dyDescent="0.25">
      <c r="A47" s="19" t="s">
        <v>56</v>
      </c>
      <c r="B47" s="17">
        <v>400</v>
      </c>
      <c r="C47" s="142">
        <v>7462.8</v>
      </c>
      <c r="D47" s="142">
        <v>12380.3</v>
      </c>
      <c r="E47" s="127">
        <f t="shared" si="1"/>
        <v>4917.4999999999991</v>
      </c>
      <c r="F47" s="126">
        <f t="shared" si="0"/>
        <v>1.6589349841882401</v>
      </c>
      <c r="G47" s="84">
        <f t="shared" si="2"/>
        <v>0.65893498418824015</v>
      </c>
    </row>
    <row r="48" spans="1:7" ht="18.75" x14ac:dyDescent="0.25">
      <c r="A48" s="19" t="s">
        <v>22</v>
      </c>
      <c r="B48" s="17">
        <v>410</v>
      </c>
      <c r="C48" s="139">
        <v>28000</v>
      </c>
      <c r="D48" s="162">
        <v>20322.7</v>
      </c>
      <c r="E48" s="127">
        <f t="shared" si="1"/>
        <v>-7677.2999999999993</v>
      </c>
      <c r="F48" s="126">
        <f t="shared" si="0"/>
        <v>0.72581071428571431</v>
      </c>
      <c r="G48" s="84">
        <f t="shared" si="2"/>
        <v>-0.27418928571428569</v>
      </c>
    </row>
    <row r="49" spans="1:10" ht="16.5" x14ac:dyDescent="0.25">
      <c r="A49" s="19" t="s">
        <v>23</v>
      </c>
      <c r="B49" s="17">
        <v>420</v>
      </c>
      <c r="C49" s="139">
        <v>6160</v>
      </c>
      <c r="D49" s="139">
        <v>4275.6000000000004</v>
      </c>
      <c r="E49" s="127">
        <f t="shared" si="1"/>
        <v>-1884.3999999999996</v>
      </c>
      <c r="F49" s="126">
        <f t="shared" si="0"/>
        <v>0.6940909090909092</v>
      </c>
      <c r="G49" s="84">
        <f t="shared" si="2"/>
        <v>-0.3059090909090908</v>
      </c>
      <c r="I49" s="35"/>
    </row>
    <row r="50" spans="1:10" ht="16.5" x14ac:dyDescent="0.25">
      <c r="A50" s="19" t="s">
        <v>57</v>
      </c>
      <c r="B50" s="17">
        <v>440</v>
      </c>
      <c r="C50" s="142">
        <v>1877.5</v>
      </c>
      <c r="D50" s="142">
        <v>1230.0999999999999</v>
      </c>
      <c r="E50" s="127">
        <f t="shared" si="1"/>
        <v>-647.40000000000009</v>
      </c>
      <c r="F50" s="126">
        <f t="shared" si="0"/>
        <v>0.65517976031957381</v>
      </c>
      <c r="G50" s="84">
        <f t="shared" si="2"/>
        <v>-0.34482023968042619</v>
      </c>
    </row>
    <row r="51" spans="1:10" ht="16.5" x14ac:dyDescent="0.25">
      <c r="A51" s="19"/>
      <c r="B51" s="17">
        <v>450</v>
      </c>
      <c r="C51" s="142"/>
      <c r="D51" s="142"/>
      <c r="E51" s="127">
        <f t="shared" si="1"/>
        <v>0</v>
      </c>
      <c r="F51" s="126">
        <f t="shared" si="0"/>
        <v>0</v>
      </c>
      <c r="G51" s="84">
        <f t="shared" si="2"/>
        <v>0</v>
      </c>
      <c r="J51" s="20"/>
    </row>
    <row r="52" spans="1:10" s="38" customFormat="1" ht="16.5" x14ac:dyDescent="0.25">
      <c r="A52" s="36" t="s">
        <v>65</v>
      </c>
      <c r="B52" s="37"/>
      <c r="C52" s="139"/>
      <c r="D52" s="139"/>
      <c r="E52" s="127"/>
      <c r="F52" s="126"/>
      <c r="G52" s="84">
        <f t="shared" si="2"/>
        <v>0</v>
      </c>
    </row>
    <row r="53" spans="1:10" ht="16.5" x14ac:dyDescent="0.25">
      <c r="A53" s="5" t="s">
        <v>45</v>
      </c>
      <c r="B53" s="39">
        <v>500</v>
      </c>
      <c r="C53" s="127">
        <f t="shared" ref="C53" si="3">C54+C55+C56</f>
        <v>5300</v>
      </c>
      <c r="D53" s="127">
        <f>D54+D55+D56</f>
        <v>5959.5</v>
      </c>
      <c r="E53" s="127">
        <f t="shared" si="1"/>
        <v>659.5</v>
      </c>
      <c r="F53" s="126">
        <f t="shared" si="0"/>
        <v>1.124433962264151</v>
      </c>
      <c r="G53" s="84">
        <f t="shared" si="2"/>
        <v>0.12443396226415104</v>
      </c>
    </row>
    <row r="54" spans="1:10" ht="16.5" x14ac:dyDescent="0.25">
      <c r="A54" s="40" t="s">
        <v>0</v>
      </c>
      <c r="B54" s="17">
        <v>501</v>
      </c>
      <c r="C54" s="139">
        <v>2000</v>
      </c>
      <c r="D54" s="139">
        <v>1814.4</v>
      </c>
      <c r="E54" s="127">
        <f t="shared" si="1"/>
        <v>-185.59999999999991</v>
      </c>
      <c r="F54" s="126">
        <f t="shared" si="0"/>
        <v>0.90720000000000001</v>
      </c>
      <c r="G54" s="84">
        <f t="shared" si="2"/>
        <v>-9.2799999999999994E-2</v>
      </c>
    </row>
    <row r="55" spans="1:10" ht="16.5" x14ac:dyDescent="0.25">
      <c r="A55" s="40" t="s">
        <v>46</v>
      </c>
      <c r="B55" s="17">
        <v>502</v>
      </c>
      <c r="C55" s="139">
        <f>'2021 (план)'!F80</f>
        <v>0</v>
      </c>
      <c r="D55" s="139">
        <f>'2021 факт як сума кварталів'!D80</f>
        <v>0</v>
      </c>
      <c r="E55" s="127">
        <f t="shared" si="1"/>
        <v>0</v>
      </c>
      <c r="F55" s="126">
        <f t="shared" si="0"/>
        <v>0</v>
      </c>
      <c r="G55" s="84">
        <f t="shared" si="2"/>
        <v>0</v>
      </c>
    </row>
    <row r="56" spans="1:10" ht="18.75" x14ac:dyDescent="0.25">
      <c r="A56" s="159" t="s">
        <v>203</v>
      </c>
      <c r="B56" s="17">
        <v>503</v>
      </c>
      <c r="C56" s="139">
        <v>3300</v>
      </c>
      <c r="D56" s="139">
        <v>4145.1000000000004</v>
      </c>
      <c r="E56" s="127">
        <f t="shared" si="1"/>
        <v>845.10000000000036</v>
      </c>
      <c r="F56" s="126">
        <f t="shared" si="0"/>
        <v>1.2560909090909091</v>
      </c>
      <c r="G56" s="84">
        <f t="shared" si="2"/>
        <v>0.25609090909090915</v>
      </c>
    </row>
    <row r="57" spans="1:10" ht="16.5" x14ac:dyDescent="0.25">
      <c r="A57" s="11" t="s">
        <v>32</v>
      </c>
      <c r="B57" s="11" t="s">
        <v>33</v>
      </c>
      <c r="C57" s="11" t="s">
        <v>34</v>
      </c>
      <c r="D57" s="11" t="s">
        <v>35</v>
      </c>
      <c r="E57" s="11" t="s">
        <v>36</v>
      </c>
      <c r="F57" s="11" t="s">
        <v>37</v>
      </c>
      <c r="G57" s="84"/>
    </row>
    <row r="58" spans="1:10" ht="16.5" customHeight="1" x14ac:dyDescent="0.25">
      <c r="A58" s="36" t="s">
        <v>1</v>
      </c>
      <c r="B58" s="39">
        <v>510</v>
      </c>
      <c r="C58" s="127">
        <f>C59+C60+C61+C62+C63+C64</f>
        <v>5300</v>
      </c>
      <c r="D58" s="127">
        <f>D59+D60+D61+D62+D63+D64</f>
        <v>5959.5</v>
      </c>
      <c r="E58" s="127">
        <f t="shared" si="1"/>
        <v>659.5</v>
      </c>
      <c r="F58" s="126">
        <f t="shared" si="0"/>
        <v>1.124433962264151</v>
      </c>
      <c r="G58" s="84">
        <f t="shared" si="2"/>
        <v>0.12443396226415104</v>
      </c>
    </row>
    <row r="59" spans="1:10" ht="16.5" x14ac:dyDescent="0.25">
      <c r="A59" s="40" t="s">
        <v>2</v>
      </c>
      <c r="B59" s="17">
        <v>511</v>
      </c>
      <c r="C59" s="139">
        <f>'2021 (план)'!F84</f>
        <v>0</v>
      </c>
      <c r="D59" s="139">
        <f>'2021 факт як сума кварталів'!D84</f>
        <v>0</v>
      </c>
      <c r="E59" s="127">
        <f t="shared" si="1"/>
        <v>0</v>
      </c>
      <c r="F59" s="126">
        <f t="shared" si="0"/>
        <v>0</v>
      </c>
      <c r="G59" s="84">
        <f t="shared" si="2"/>
        <v>0</v>
      </c>
    </row>
    <row r="60" spans="1:10" ht="16.5" x14ac:dyDescent="0.25">
      <c r="A60" s="40" t="s">
        <v>3</v>
      </c>
      <c r="B60" s="17">
        <v>512</v>
      </c>
      <c r="C60" s="139">
        <v>4000</v>
      </c>
      <c r="D60" s="139">
        <v>4042.1</v>
      </c>
      <c r="E60" s="127">
        <f t="shared" si="1"/>
        <v>42.099999999999909</v>
      </c>
      <c r="F60" s="126">
        <f>IFERROR(D60/C60,)</f>
        <v>1.0105249999999999</v>
      </c>
      <c r="G60" s="84">
        <f t="shared" si="2"/>
        <v>1.0524999999999896E-2</v>
      </c>
    </row>
    <row r="61" spans="1:10" ht="16.5" x14ac:dyDescent="0.25">
      <c r="A61" s="40" t="s">
        <v>4</v>
      </c>
      <c r="B61" s="17">
        <v>513</v>
      </c>
      <c r="C61" s="139">
        <f>'2021 (план)'!F86</f>
        <v>0</v>
      </c>
      <c r="D61" s="139">
        <f>'2021 факт як сума кварталів'!D86</f>
        <v>0</v>
      </c>
      <c r="E61" s="127">
        <f t="shared" si="1"/>
        <v>0</v>
      </c>
      <c r="F61" s="126">
        <f>IFERROR(D61/C61,)</f>
        <v>0</v>
      </c>
      <c r="G61" s="84">
        <f t="shared" si="2"/>
        <v>0</v>
      </c>
    </row>
    <row r="62" spans="1:10" ht="16.5" x14ac:dyDescent="0.25">
      <c r="A62" s="40" t="s">
        <v>5</v>
      </c>
      <c r="B62" s="17">
        <v>514</v>
      </c>
      <c r="C62" s="139">
        <f>'2021 (план)'!F87</f>
        <v>0</v>
      </c>
      <c r="D62" s="139">
        <f>'2021 факт як сума кварталів'!D87</f>
        <v>0</v>
      </c>
      <c r="E62" s="127">
        <f t="shared" si="1"/>
        <v>0</v>
      </c>
      <c r="F62" s="126">
        <f t="shared" ref="F62:F66" si="4">IFERROR(D62/C62,)</f>
        <v>0</v>
      </c>
      <c r="G62" s="84">
        <f t="shared" si="2"/>
        <v>0</v>
      </c>
    </row>
    <row r="63" spans="1:10" ht="16.5" x14ac:dyDescent="0.25">
      <c r="A63" s="40" t="s">
        <v>71</v>
      </c>
      <c r="B63" s="17">
        <v>515</v>
      </c>
      <c r="C63" s="139">
        <v>0</v>
      </c>
      <c r="D63" s="139">
        <f>'2021 факт як сума кварталів'!D88</f>
        <v>0</v>
      </c>
      <c r="E63" s="127">
        <f t="shared" si="1"/>
        <v>0</v>
      </c>
      <c r="F63" s="126">
        <f t="shared" si="4"/>
        <v>0</v>
      </c>
      <c r="G63" s="84">
        <f t="shared" si="2"/>
        <v>0</v>
      </c>
    </row>
    <row r="64" spans="1:10" ht="16.5" x14ac:dyDescent="0.25">
      <c r="A64" s="40" t="s">
        <v>6</v>
      </c>
      <c r="B64" s="17">
        <v>516</v>
      </c>
      <c r="C64" s="139">
        <v>1300</v>
      </c>
      <c r="D64" s="139">
        <v>1917.4</v>
      </c>
      <c r="E64" s="127">
        <f t="shared" si="1"/>
        <v>617.40000000000009</v>
      </c>
      <c r="F64" s="126">
        <f t="shared" si="4"/>
        <v>1.474923076923077</v>
      </c>
      <c r="G64" s="84">
        <f t="shared" si="2"/>
        <v>0.474923076923077</v>
      </c>
    </row>
    <row r="65" spans="1:12" s="15" customFormat="1" ht="16.5" x14ac:dyDescent="0.25">
      <c r="A65" s="41" t="s">
        <v>68</v>
      </c>
      <c r="B65" s="13"/>
      <c r="C65" s="65"/>
      <c r="D65" s="65"/>
      <c r="E65" s="64"/>
      <c r="F65" s="66"/>
      <c r="G65" s="84">
        <f t="shared" si="2"/>
        <v>0</v>
      </c>
    </row>
    <row r="66" spans="1:12" ht="16.5" x14ac:dyDescent="0.25">
      <c r="A66" s="5" t="s">
        <v>160</v>
      </c>
      <c r="B66" s="39">
        <v>600</v>
      </c>
      <c r="C66" s="140">
        <f t="shared" ref="C66:D66" si="5">C67+C68+C69+C70</f>
        <v>0</v>
      </c>
      <c r="D66" s="140">
        <f t="shared" si="5"/>
        <v>0</v>
      </c>
      <c r="E66" s="127">
        <f t="shared" ref="E66:E87" si="6">D66-C66</f>
        <v>0</v>
      </c>
      <c r="F66" s="126">
        <f t="shared" si="4"/>
        <v>0</v>
      </c>
      <c r="G66" s="84">
        <f t="shared" si="2"/>
        <v>0</v>
      </c>
    </row>
    <row r="67" spans="1:12" ht="16.5" x14ac:dyDescent="0.25">
      <c r="A67" s="40" t="s">
        <v>161</v>
      </c>
      <c r="B67" s="17">
        <v>601</v>
      </c>
      <c r="C67" s="139">
        <f>'2021 (план)'!F92</f>
        <v>0</v>
      </c>
      <c r="D67" s="139">
        <f>'2021 факт як сума кварталів'!D92</f>
        <v>0</v>
      </c>
      <c r="E67" s="127">
        <f t="shared" si="6"/>
        <v>0</v>
      </c>
      <c r="F67" s="126">
        <f>IFERROR(D67/C67,)</f>
        <v>0</v>
      </c>
      <c r="G67" s="84">
        <f t="shared" si="2"/>
        <v>0</v>
      </c>
    </row>
    <row r="68" spans="1:12" ht="16.5" x14ac:dyDescent="0.25">
      <c r="A68" s="40" t="s">
        <v>162</v>
      </c>
      <c r="B68" s="17">
        <v>602</v>
      </c>
      <c r="C68" s="139">
        <f>'2021 (план)'!F93</f>
        <v>0</v>
      </c>
      <c r="D68" s="139">
        <f>'2021 факт як сума кварталів'!D93</f>
        <v>0</v>
      </c>
      <c r="E68" s="127">
        <f t="shared" si="6"/>
        <v>0</v>
      </c>
      <c r="F68" s="126">
        <f>IFERROR(D68/C68,)</f>
        <v>0</v>
      </c>
      <c r="G68" s="84">
        <f t="shared" si="2"/>
        <v>0</v>
      </c>
    </row>
    <row r="69" spans="1:12" ht="16.5" x14ac:dyDescent="0.25">
      <c r="A69" s="40" t="s">
        <v>7</v>
      </c>
      <c r="B69" s="17">
        <v>603</v>
      </c>
      <c r="C69" s="139">
        <f>'2021 (план)'!F94</f>
        <v>0</v>
      </c>
      <c r="D69" s="139">
        <f>'2021 факт як сума кварталів'!D94</f>
        <v>0</v>
      </c>
      <c r="E69" s="127">
        <f t="shared" si="6"/>
        <v>0</v>
      </c>
      <c r="F69" s="126">
        <f t="shared" ref="F69:F72" si="7">IFERROR(D69/C69,)</f>
        <v>0</v>
      </c>
      <c r="G69" s="84">
        <f t="shared" si="2"/>
        <v>0</v>
      </c>
    </row>
    <row r="70" spans="1:12" ht="16.5" x14ac:dyDescent="0.25">
      <c r="A70" s="40" t="s">
        <v>66</v>
      </c>
      <c r="B70" s="17">
        <v>610</v>
      </c>
      <c r="C70" s="139">
        <f>'2021 (план)'!F95</f>
        <v>0</v>
      </c>
      <c r="D70" s="139">
        <f>'2021 факт як сума кварталів'!D95</f>
        <v>0</v>
      </c>
      <c r="E70" s="127">
        <f t="shared" si="6"/>
        <v>0</v>
      </c>
      <c r="F70" s="126">
        <f t="shared" si="7"/>
        <v>0</v>
      </c>
      <c r="G70" s="84">
        <f t="shared" si="2"/>
        <v>0</v>
      </c>
    </row>
    <row r="71" spans="1:12" ht="16.5" x14ac:dyDescent="0.25">
      <c r="A71" s="5" t="s">
        <v>8</v>
      </c>
      <c r="B71" s="39">
        <v>620</v>
      </c>
      <c r="C71" s="140">
        <f t="shared" ref="C71:D71" si="8">C72+C73+C74+C75</f>
        <v>0</v>
      </c>
      <c r="D71" s="140">
        <f t="shared" si="8"/>
        <v>0</v>
      </c>
      <c r="E71" s="127">
        <f t="shared" si="6"/>
        <v>0</v>
      </c>
      <c r="F71" s="126">
        <f t="shared" si="7"/>
        <v>0</v>
      </c>
      <c r="G71" s="84">
        <f t="shared" si="2"/>
        <v>0</v>
      </c>
    </row>
    <row r="72" spans="1:12" ht="16.5" x14ac:dyDescent="0.25">
      <c r="A72" s="40" t="s">
        <v>163</v>
      </c>
      <c r="B72" s="17">
        <v>621</v>
      </c>
      <c r="C72" s="139">
        <f>'2021 (план)'!F97</f>
        <v>0</v>
      </c>
      <c r="D72" s="139">
        <f>'2021 факт як сума кварталів'!D97</f>
        <v>0</v>
      </c>
      <c r="E72" s="127">
        <f t="shared" si="6"/>
        <v>0</v>
      </c>
      <c r="F72" s="126">
        <f t="shared" si="7"/>
        <v>0</v>
      </c>
      <c r="G72" s="84">
        <f t="shared" si="2"/>
        <v>0</v>
      </c>
    </row>
    <row r="73" spans="1:12" ht="16.5" x14ac:dyDescent="0.25">
      <c r="A73" s="40" t="s">
        <v>164</v>
      </c>
      <c r="B73" s="17">
        <v>622</v>
      </c>
      <c r="C73" s="139">
        <f>'2021 (план)'!F98</f>
        <v>0</v>
      </c>
      <c r="D73" s="139">
        <f>'2021 факт як сума кварталів'!D98</f>
        <v>0</v>
      </c>
      <c r="E73" s="127">
        <f t="shared" si="6"/>
        <v>0</v>
      </c>
      <c r="F73" s="126">
        <f>IFERROR(D73/C73,)</f>
        <v>0</v>
      </c>
      <c r="G73" s="84">
        <f t="shared" si="2"/>
        <v>0</v>
      </c>
    </row>
    <row r="74" spans="1:12" ht="16.5" x14ac:dyDescent="0.25">
      <c r="A74" s="40" t="s">
        <v>7</v>
      </c>
      <c r="B74" s="17">
        <v>623</v>
      </c>
      <c r="C74" s="139">
        <f>'2021 (план)'!F99</f>
        <v>0</v>
      </c>
      <c r="D74" s="139">
        <f>'2021 факт як сума кварталів'!D99</f>
        <v>0</v>
      </c>
      <c r="E74" s="127">
        <f t="shared" si="6"/>
        <v>0</v>
      </c>
      <c r="F74" s="126">
        <f>IFERROR(D74/C74,)</f>
        <v>0</v>
      </c>
      <c r="G74" s="84">
        <f t="shared" si="2"/>
        <v>0</v>
      </c>
    </row>
    <row r="75" spans="1:12" ht="16.5" x14ac:dyDescent="0.25">
      <c r="A75" s="40" t="s">
        <v>67</v>
      </c>
      <c r="B75" s="17">
        <v>624</v>
      </c>
      <c r="C75" s="139">
        <f>'2021 (план)'!F100</f>
        <v>0</v>
      </c>
      <c r="D75" s="139">
        <f>'2021 факт як сума кварталів'!D100</f>
        <v>0</v>
      </c>
      <c r="E75" s="127">
        <f t="shared" si="6"/>
        <v>0</v>
      </c>
      <c r="F75" s="126">
        <f t="shared" ref="F75:F76" si="9">IFERROR(D75/C75,)</f>
        <v>0</v>
      </c>
      <c r="G75" s="84">
        <f t="shared" si="2"/>
        <v>0</v>
      </c>
    </row>
    <row r="76" spans="1:12" s="15" customFormat="1" ht="16.5" x14ac:dyDescent="0.25">
      <c r="A76" s="41" t="s">
        <v>10</v>
      </c>
      <c r="B76" s="13">
        <v>700</v>
      </c>
      <c r="C76" s="140">
        <f>C16+C17+C18+C19+C20+C53</f>
        <v>42102.700000000004</v>
      </c>
      <c r="D76" s="140">
        <f>D16+D17+D18+D19+D20+D53+D66</f>
        <v>40101.699999999997</v>
      </c>
      <c r="E76" s="127">
        <f t="shared" si="6"/>
        <v>-2001.0000000000073</v>
      </c>
      <c r="F76" s="126">
        <f t="shared" si="9"/>
        <v>0.95247335681559597</v>
      </c>
      <c r="G76" s="84">
        <f t="shared" si="2"/>
        <v>-4.7526643184404027E-2</v>
      </c>
    </row>
    <row r="77" spans="1:12" s="15" customFormat="1" ht="16.5" x14ac:dyDescent="0.25">
      <c r="A77" s="41" t="s">
        <v>11</v>
      </c>
      <c r="B77" s="13">
        <v>800</v>
      </c>
      <c r="C77" s="140">
        <f>C24+C53</f>
        <v>48800.3</v>
      </c>
      <c r="D77" s="140">
        <f>D24+D58</f>
        <v>37378.699999999997</v>
      </c>
      <c r="E77" s="127">
        <f t="shared" si="6"/>
        <v>-11421.600000000006</v>
      </c>
      <c r="F77" s="126">
        <f>IFERROR(D77/C77,)</f>
        <v>0.76595225849021409</v>
      </c>
      <c r="G77" s="84">
        <f t="shared" si="2"/>
        <v>-0.23404774150978591</v>
      </c>
      <c r="I77" s="42"/>
      <c r="J77" s="42"/>
      <c r="K77" s="42"/>
      <c r="L77" s="42"/>
    </row>
    <row r="78" spans="1:12" s="15" customFormat="1" ht="16.5" x14ac:dyDescent="0.25">
      <c r="A78" s="41" t="s">
        <v>12</v>
      </c>
      <c r="B78" s="13">
        <v>850</v>
      </c>
      <c r="C78" s="140">
        <f t="shared" ref="C78:D78" si="10">C76-C77</f>
        <v>-6697.5999999999985</v>
      </c>
      <c r="D78" s="140">
        <f t="shared" si="10"/>
        <v>2723</v>
      </c>
      <c r="E78" s="127">
        <f t="shared" si="6"/>
        <v>9420.5999999999985</v>
      </c>
      <c r="F78" s="126">
        <f>IFERROR(D78/C78,)</f>
        <v>-0.40656354515050175</v>
      </c>
      <c r="G78" s="84">
        <f t="shared" si="2"/>
        <v>-1.4065635451505019</v>
      </c>
    </row>
    <row r="79" spans="1:12" s="8" customFormat="1" ht="16.5" x14ac:dyDescent="0.25">
      <c r="A79" s="36" t="s">
        <v>69</v>
      </c>
      <c r="B79" s="37"/>
      <c r="C79" s="65"/>
      <c r="D79" s="65"/>
      <c r="E79" s="64"/>
      <c r="F79" s="66"/>
      <c r="G79" s="84">
        <f t="shared" si="2"/>
        <v>0</v>
      </c>
    </row>
    <row r="80" spans="1:12" s="38" customFormat="1" ht="16.5" x14ac:dyDescent="0.25">
      <c r="A80" s="36" t="s">
        <v>123</v>
      </c>
      <c r="B80" s="37"/>
      <c r="C80" s="140">
        <f>'2021 (план)'!G105</f>
        <v>22637.3</v>
      </c>
      <c r="D80" s="140">
        <v>14569.8</v>
      </c>
      <c r="E80" s="127">
        <f t="shared" si="6"/>
        <v>-8067.5</v>
      </c>
      <c r="F80" s="126">
        <f t="shared" ref="F80:F81" si="11">IFERROR(D80/C80,)</f>
        <v>0.64361915952874238</v>
      </c>
      <c r="G80" s="84">
        <f t="shared" si="2"/>
        <v>-0.35638084047125762</v>
      </c>
    </row>
    <row r="81" spans="1:7" s="38" customFormat="1" ht="16.5" x14ac:dyDescent="0.25">
      <c r="A81" s="36" t="s">
        <v>124</v>
      </c>
      <c r="B81" s="37"/>
      <c r="C81" s="140">
        <f>C80+C78</f>
        <v>15939.7</v>
      </c>
      <c r="D81" s="140">
        <f>D80+D78</f>
        <v>17292.8</v>
      </c>
      <c r="E81" s="127">
        <f t="shared" si="6"/>
        <v>1353.0999999999985</v>
      </c>
      <c r="F81" s="126">
        <f t="shared" si="11"/>
        <v>1.0848886741908568</v>
      </c>
      <c r="G81" s="84">
        <f t="shared" si="2"/>
        <v>8.4888674190856772E-2</v>
      </c>
    </row>
    <row r="82" spans="1:7" ht="16.5" x14ac:dyDescent="0.25">
      <c r="A82" s="5" t="s">
        <v>13</v>
      </c>
      <c r="B82" s="39">
        <v>900</v>
      </c>
      <c r="C82" s="139">
        <v>758</v>
      </c>
      <c r="D82" s="139">
        <v>706.5</v>
      </c>
      <c r="E82" s="127">
        <f t="shared" si="6"/>
        <v>-51.5</v>
      </c>
      <c r="F82" s="126">
        <f>IFERROR(D82/C82,)</f>
        <v>0.93205804749340371</v>
      </c>
      <c r="G82" s="84">
        <f t="shared" ref="G82:G87" si="12">IFERROR(D82/C82-100%,)</f>
        <v>-6.7941952506596293E-2</v>
      </c>
    </row>
    <row r="83" spans="1:7" ht="16.5" x14ac:dyDescent="0.25">
      <c r="A83" s="5" t="s">
        <v>14</v>
      </c>
      <c r="B83" s="39">
        <v>910</v>
      </c>
      <c r="C83" s="139">
        <v>115000</v>
      </c>
      <c r="D83" s="139">
        <v>125443.1</v>
      </c>
      <c r="E83" s="127">
        <f t="shared" si="6"/>
        <v>10443.100000000006</v>
      </c>
      <c r="F83" s="126">
        <f>IFERROR(D83/C83,)</f>
        <v>1.0908095652173913</v>
      </c>
      <c r="G83" s="84">
        <f t="shared" si="12"/>
        <v>9.0809565217391253E-2</v>
      </c>
    </row>
    <row r="84" spans="1:7" ht="16.5" x14ac:dyDescent="0.25">
      <c r="A84" s="5" t="s">
        <v>15</v>
      </c>
      <c r="B84" s="39">
        <v>920</v>
      </c>
      <c r="C84" s="139">
        <f>'2021 (план)'!E109</f>
        <v>0</v>
      </c>
      <c r="D84" s="139">
        <f>'2021 факт як сума кварталів'!D109</f>
        <v>0</v>
      </c>
      <c r="E84" s="127">
        <f t="shared" si="6"/>
        <v>0</v>
      </c>
      <c r="F84" s="126">
        <f>IFERROR(D84/C84,)</f>
        <v>0</v>
      </c>
      <c r="G84" s="84">
        <f t="shared" si="12"/>
        <v>0</v>
      </c>
    </row>
    <row r="85" spans="1:7" ht="16.5" x14ac:dyDescent="0.25">
      <c r="A85" s="5" t="s">
        <v>17</v>
      </c>
      <c r="B85" s="39">
        <v>930</v>
      </c>
      <c r="C85" s="139">
        <f>'2021 (план)'!E110</f>
        <v>0</v>
      </c>
      <c r="D85" s="139">
        <f>'2021 факт як сума кварталів'!D110</f>
        <v>0</v>
      </c>
      <c r="E85" s="127">
        <f t="shared" si="6"/>
        <v>0</v>
      </c>
      <c r="F85" s="126">
        <f t="shared" ref="F85:F87" si="13">IFERROR(D85/C85,)</f>
        <v>0</v>
      </c>
      <c r="G85" s="84">
        <f t="shared" si="12"/>
        <v>0</v>
      </c>
    </row>
    <row r="86" spans="1:7" ht="16.5" x14ac:dyDescent="0.25">
      <c r="A86" s="5" t="s">
        <v>211</v>
      </c>
      <c r="B86" s="39">
        <v>940</v>
      </c>
      <c r="C86" s="139">
        <v>0</v>
      </c>
      <c r="D86" s="139">
        <v>0</v>
      </c>
      <c r="E86" s="127">
        <v>0</v>
      </c>
      <c r="F86" s="126">
        <v>0</v>
      </c>
      <c r="G86" s="84"/>
    </row>
    <row r="87" spans="1:7" ht="16.5" customHeight="1" x14ac:dyDescent="0.25">
      <c r="A87" s="5" t="s">
        <v>16</v>
      </c>
      <c r="B87" s="39">
        <v>950</v>
      </c>
      <c r="C87" s="139">
        <f>'2021 (план)'!E111</f>
        <v>0</v>
      </c>
      <c r="D87" s="139">
        <f>'2021 факт як сума кварталів'!D111</f>
        <v>0</v>
      </c>
      <c r="E87" s="127">
        <f t="shared" si="6"/>
        <v>0</v>
      </c>
      <c r="F87" s="126">
        <f t="shared" si="13"/>
        <v>0</v>
      </c>
      <c r="G87" s="84">
        <f t="shared" si="12"/>
        <v>0</v>
      </c>
    </row>
    <row r="90" spans="1:7" s="8" customFormat="1" x14ac:dyDescent="0.2">
      <c r="A90" s="7"/>
    </row>
    <row r="91" spans="1:7" s="29" customFormat="1" ht="16.5" x14ac:dyDescent="0.25">
      <c r="A91" s="45" t="s">
        <v>204</v>
      </c>
      <c r="C91" s="177"/>
      <c r="D91" s="177"/>
      <c r="E91" s="178" t="s">
        <v>205</v>
      </c>
      <c r="F91" s="178"/>
      <c r="G91" s="46"/>
    </row>
    <row r="92" spans="1:7" s="29" customFormat="1" ht="16.5" x14ac:dyDescent="0.25">
      <c r="A92" s="45"/>
      <c r="C92" s="47"/>
      <c r="D92" s="47"/>
      <c r="G92" s="46"/>
    </row>
    <row r="93" spans="1:7" s="29" customFormat="1" ht="16.5" x14ac:dyDescent="0.25">
      <c r="A93" s="45"/>
      <c r="G93" s="46"/>
    </row>
    <row r="94" spans="1:7" s="29" customFormat="1" ht="16.5" x14ac:dyDescent="0.25">
      <c r="A94" s="45" t="s">
        <v>73</v>
      </c>
      <c r="C94" s="177"/>
      <c r="D94" s="177"/>
      <c r="E94" s="158" t="s">
        <v>206</v>
      </c>
      <c r="F94" s="15"/>
    </row>
    <row r="95" spans="1:7" s="8" customFormat="1" ht="16.5" x14ac:dyDescent="0.2">
      <c r="A95" s="48"/>
      <c r="E95" s="100"/>
      <c r="F95" s="100"/>
    </row>
    <row r="96" spans="1:7" s="8" customFormat="1" ht="16.5" x14ac:dyDescent="0.2">
      <c r="A96" s="48"/>
    </row>
    <row r="97" spans="1:7" ht="16.5" x14ac:dyDescent="0.2">
      <c r="A97" s="49"/>
      <c r="B97" s="50"/>
      <c r="C97" s="179"/>
      <c r="D97" s="179"/>
      <c r="E97" s="179"/>
      <c r="F97" s="51"/>
    </row>
    <row r="98" spans="1:7" ht="16.5" x14ac:dyDescent="0.2">
      <c r="A98" s="49"/>
      <c r="B98" s="50"/>
      <c r="C98" s="51"/>
      <c r="D98" s="52"/>
      <c r="E98" s="51"/>
      <c r="F98" s="51"/>
    </row>
    <row r="99" spans="1:7" x14ac:dyDescent="0.2">
      <c r="B99" s="50"/>
      <c r="F99" s="51"/>
    </row>
    <row r="100" spans="1:7" ht="16.5" x14ac:dyDescent="0.2">
      <c r="A100" s="49"/>
      <c r="B100" s="50"/>
      <c r="C100" s="50"/>
      <c r="D100" s="53"/>
      <c r="E100" s="50"/>
      <c r="F100" s="50"/>
      <c r="G100" s="50"/>
    </row>
  </sheetData>
  <mergeCells count="22">
    <mergeCell ref="B6:F6"/>
    <mergeCell ref="B1:F1"/>
    <mergeCell ref="B2:F2"/>
    <mergeCell ref="B3:F3"/>
    <mergeCell ref="B4:F4"/>
    <mergeCell ref="B5:F5"/>
    <mergeCell ref="G13:G14"/>
    <mergeCell ref="B7:F7"/>
    <mergeCell ref="B8:F8"/>
    <mergeCell ref="B9:F9"/>
    <mergeCell ref="B10:F10"/>
    <mergeCell ref="A11:F11"/>
    <mergeCell ref="A12:F12"/>
    <mergeCell ref="C91:D91"/>
    <mergeCell ref="E91:F91"/>
    <mergeCell ref="C94:D94"/>
    <mergeCell ref="C97:E97"/>
    <mergeCell ref="A13:A14"/>
    <mergeCell ref="B13:B14"/>
    <mergeCell ref="C13:C14"/>
    <mergeCell ref="D13:D14"/>
    <mergeCell ref="E13:F13"/>
  </mergeCells>
  <printOptions horizontalCentered="1" verticalCentered="1"/>
  <pageMargins left="0.23622047244094491" right="0.19685039370078741" top="0.78740157480314965" bottom="0.19685039370078741" header="0" footer="0"/>
  <pageSetup paperSize="9" scale="75" fitToHeight="0" orientation="landscape" r:id="rId1"/>
  <rowBreaks count="2" manualBreakCount="2">
    <brk id="30" max="5" man="1"/>
    <brk id="56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0"/>
  <sheetViews>
    <sheetView view="pageBreakPreview" topLeftCell="A4" zoomScale="75" zoomScaleNormal="110" zoomScaleSheetLayoutView="75" workbookViewId="0">
      <selection activeCell="A30" sqref="A30"/>
    </sheetView>
  </sheetViews>
  <sheetFormatPr defaultColWidth="9.140625" defaultRowHeight="15" x14ac:dyDescent="0.2"/>
  <cols>
    <col min="1" max="1" width="106.42578125" style="44" customWidth="1"/>
    <col min="2" max="2" width="9" style="6" customWidth="1"/>
    <col min="3" max="3" width="19.5703125" style="6" customWidth="1"/>
    <col min="4" max="4" width="18.5703125" style="8" customWidth="1"/>
    <col min="5" max="5" width="20.140625" style="6" customWidth="1"/>
    <col min="6" max="6" width="21.5703125" style="6" customWidth="1"/>
    <col min="7" max="7" width="11.28515625" style="6" customWidth="1"/>
    <col min="8" max="8" width="9.140625" style="6"/>
    <col min="9" max="9" width="9.85546875" style="6" bestFit="1" customWidth="1"/>
    <col min="10" max="10" width="12.140625" style="6" bestFit="1" customWidth="1"/>
    <col min="11" max="12" width="9.85546875" style="6" bestFit="1" customWidth="1"/>
    <col min="13" max="16384" width="9.140625" style="6"/>
  </cols>
  <sheetData>
    <row r="1" spans="1:7" x14ac:dyDescent="0.2">
      <c r="A1" s="5" t="s">
        <v>94</v>
      </c>
      <c r="B1" s="168" t="s">
        <v>208</v>
      </c>
      <c r="C1" s="169"/>
      <c r="D1" s="169"/>
      <c r="E1" s="169"/>
      <c r="F1" s="170"/>
    </row>
    <row r="2" spans="1:7" x14ac:dyDescent="0.2">
      <c r="A2" s="5" t="s">
        <v>95</v>
      </c>
      <c r="B2" s="165" t="s">
        <v>106</v>
      </c>
      <c r="C2" s="166"/>
      <c r="D2" s="166"/>
      <c r="E2" s="166"/>
      <c r="F2" s="167"/>
    </row>
    <row r="3" spans="1:7" x14ac:dyDescent="0.2">
      <c r="A3" s="5" t="s">
        <v>96</v>
      </c>
      <c r="B3" s="165" t="s">
        <v>107</v>
      </c>
      <c r="C3" s="166"/>
      <c r="D3" s="166"/>
      <c r="E3" s="166"/>
      <c r="F3" s="167"/>
    </row>
    <row r="4" spans="1:7" x14ac:dyDescent="0.2">
      <c r="A4" s="5" t="s">
        <v>97</v>
      </c>
      <c r="B4" s="165" t="s">
        <v>177</v>
      </c>
      <c r="C4" s="166"/>
      <c r="D4" s="166"/>
      <c r="E4" s="166"/>
      <c r="F4" s="167"/>
    </row>
    <row r="5" spans="1:7" x14ac:dyDescent="0.2">
      <c r="A5" s="5" t="s">
        <v>99</v>
      </c>
      <c r="B5" s="165" t="s">
        <v>100</v>
      </c>
      <c r="C5" s="166"/>
      <c r="D5" s="166"/>
      <c r="E5" s="166"/>
      <c r="F5" s="167"/>
    </row>
    <row r="6" spans="1:7" x14ac:dyDescent="0.2">
      <c r="A6" s="5" t="s">
        <v>108</v>
      </c>
      <c r="B6" s="165" t="s">
        <v>109</v>
      </c>
      <c r="C6" s="166"/>
      <c r="D6" s="166"/>
      <c r="E6" s="166"/>
      <c r="F6" s="167"/>
    </row>
    <row r="7" spans="1:7" ht="15.75" x14ac:dyDescent="0.25">
      <c r="A7" s="83" t="s">
        <v>98</v>
      </c>
      <c r="B7" s="172"/>
      <c r="C7" s="173"/>
      <c r="D7" s="173"/>
      <c r="E7" s="173"/>
      <c r="F7" s="174"/>
    </row>
    <row r="8" spans="1:7" x14ac:dyDescent="0.2">
      <c r="A8" s="5" t="s">
        <v>101</v>
      </c>
      <c r="B8" s="165" t="s">
        <v>209</v>
      </c>
      <c r="C8" s="166"/>
      <c r="D8" s="166"/>
      <c r="E8" s="166"/>
      <c r="F8" s="167"/>
    </row>
    <row r="9" spans="1:7" x14ac:dyDescent="0.2">
      <c r="A9" s="5" t="s">
        <v>102</v>
      </c>
      <c r="B9" s="165">
        <v>23641747</v>
      </c>
      <c r="C9" s="166"/>
      <c r="D9" s="166"/>
      <c r="E9" s="166"/>
      <c r="F9" s="167"/>
    </row>
    <row r="10" spans="1:7" x14ac:dyDescent="0.2">
      <c r="A10" s="5" t="s">
        <v>103</v>
      </c>
      <c r="B10" s="165" t="s">
        <v>210</v>
      </c>
      <c r="C10" s="166"/>
      <c r="D10" s="166"/>
      <c r="E10" s="166"/>
      <c r="F10" s="167"/>
    </row>
    <row r="11" spans="1:7" s="8" customFormat="1" ht="32.25" customHeight="1" x14ac:dyDescent="0.2">
      <c r="A11" s="175" t="s">
        <v>140</v>
      </c>
      <c r="B11" s="175"/>
      <c r="C11" s="175"/>
      <c r="D11" s="175"/>
      <c r="E11" s="175"/>
      <c r="F11" s="175"/>
    </row>
    <row r="12" spans="1:7" s="8" customFormat="1" ht="15" customHeight="1" x14ac:dyDescent="0.2">
      <c r="A12" s="176" t="str">
        <f>'2021 (план)'!A12:G12</f>
        <v xml:space="preserve">КНП "Новояворівська лікарня ім.Ю.Липи"НМР </v>
      </c>
      <c r="B12" s="176"/>
      <c r="C12" s="176"/>
      <c r="D12" s="176"/>
      <c r="E12" s="176"/>
      <c r="F12" s="176"/>
    </row>
    <row r="13" spans="1:7" s="9" customFormat="1" ht="36" customHeight="1" x14ac:dyDescent="0.2">
      <c r="A13" s="180" t="s">
        <v>30</v>
      </c>
      <c r="B13" s="180" t="s">
        <v>31</v>
      </c>
      <c r="C13" s="182" t="s">
        <v>141</v>
      </c>
      <c r="D13" s="182" t="s">
        <v>142</v>
      </c>
      <c r="E13" s="184" t="s">
        <v>143</v>
      </c>
      <c r="F13" s="184"/>
      <c r="G13" s="171" t="s">
        <v>126</v>
      </c>
    </row>
    <row r="14" spans="1:7" s="10" customFormat="1" ht="30.75" customHeight="1" x14ac:dyDescent="0.2">
      <c r="A14" s="181"/>
      <c r="B14" s="181"/>
      <c r="C14" s="183"/>
      <c r="D14" s="183"/>
      <c r="E14" s="1" t="s">
        <v>104</v>
      </c>
      <c r="F14" s="1" t="s">
        <v>105</v>
      </c>
      <c r="G14" s="171"/>
    </row>
    <row r="15" spans="1:7" s="8" customFormat="1" x14ac:dyDescent="0.2">
      <c r="A15" s="11" t="s">
        <v>32</v>
      </c>
      <c r="B15" s="11" t="s">
        <v>33</v>
      </c>
      <c r="C15" s="11" t="s">
        <v>34</v>
      </c>
      <c r="D15" s="11" t="s">
        <v>35</v>
      </c>
      <c r="E15" s="11" t="s">
        <v>36</v>
      </c>
      <c r="F15" s="11" t="s">
        <v>37</v>
      </c>
    </row>
    <row r="16" spans="1:7" s="15" customFormat="1" ht="15" customHeight="1" x14ac:dyDescent="0.25">
      <c r="A16" s="161" t="s">
        <v>180</v>
      </c>
      <c r="B16" s="13">
        <v>100</v>
      </c>
      <c r="C16" s="127">
        <v>59849.2</v>
      </c>
      <c r="D16" s="163">
        <v>60177</v>
      </c>
      <c r="E16" s="127">
        <f>D16-C16</f>
        <v>327.80000000000291</v>
      </c>
      <c r="F16" s="126">
        <f t="shared" ref="F16:F59" si="0">IFERROR(D16/C16,)</f>
        <v>1.0054770991090942</v>
      </c>
      <c r="G16" s="84">
        <f>IFERROR(D16/C16-100%,)</f>
        <v>5.4770991090942189E-3</v>
      </c>
    </row>
    <row r="17" spans="1:7" s="8" customFormat="1" ht="18.75" x14ac:dyDescent="0.25">
      <c r="A17" s="161" t="s">
        <v>212</v>
      </c>
      <c r="B17" s="17">
        <v>110</v>
      </c>
      <c r="C17" s="127">
        <v>142.80000000000001</v>
      </c>
      <c r="D17" s="139">
        <v>113.2</v>
      </c>
      <c r="E17" s="127">
        <f t="shared" ref="E17:E64" si="1">D17-C17</f>
        <v>-29.600000000000009</v>
      </c>
      <c r="F17" s="126">
        <f t="shared" si="0"/>
        <v>0.79271708683473385</v>
      </c>
      <c r="G17" s="84">
        <f>IFERROR(D17/C17-100%,)</f>
        <v>-0.20728291316526615</v>
      </c>
    </row>
    <row r="18" spans="1:7" ht="37.5" x14ac:dyDescent="0.25">
      <c r="A18" s="161" t="s">
        <v>183</v>
      </c>
      <c r="B18" s="17">
        <v>120</v>
      </c>
      <c r="C18" s="127">
        <v>3866.1</v>
      </c>
      <c r="D18" s="127">
        <v>4973.8</v>
      </c>
      <c r="E18" s="127">
        <f t="shared" si="1"/>
        <v>1107.7000000000003</v>
      </c>
      <c r="F18" s="126">
        <f t="shared" si="0"/>
        <v>1.2865161273634931</v>
      </c>
      <c r="G18" s="84">
        <f t="shared" ref="G18:G81" si="2">IFERROR(D18/C18-100%,)</f>
        <v>0.28651612736349308</v>
      </c>
    </row>
    <row r="19" spans="1:7" ht="18.75" x14ac:dyDescent="0.25">
      <c r="A19" s="161" t="s">
        <v>184</v>
      </c>
      <c r="B19" s="17">
        <v>121</v>
      </c>
      <c r="C19" s="127">
        <v>0</v>
      </c>
      <c r="D19" s="127">
        <v>0</v>
      </c>
      <c r="E19" s="127">
        <f t="shared" si="1"/>
        <v>0</v>
      </c>
      <c r="F19" s="126">
        <f t="shared" si="0"/>
        <v>0</v>
      </c>
      <c r="G19" s="84">
        <f t="shared" si="2"/>
        <v>0</v>
      </c>
    </row>
    <row r="20" spans="1:7" ht="18.75" x14ac:dyDescent="0.25">
      <c r="A20" s="161" t="s">
        <v>27</v>
      </c>
      <c r="B20" s="17">
        <v>130</v>
      </c>
      <c r="C20" s="127">
        <f>SUM(C21+C22)</f>
        <v>1364.2</v>
      </c>
      <c r="D20" s="127">
        <f>D21+D22</f>
        <v>1022.6</v>
      </c>
      <c r="E20" s="127">
        <f t="shared" si="1"/>
        <v>-341.6</v>
      </c>
      <c r="F20" s="126">
        <f t="shared" si="0"/>
        <v>0.74959683330889904</v>
      </c>
      <c r="G20" s="84">
        <f t="shared" si="2"/>
        <v>-0.25040316669110096</v>
      </c>
    </row>
    <row r="21" spans="1:7" ht="18.75" x14ac:dyDescent="0.25">
      <c r="A21" s="160" t="s">
        <v>28</v>
      </c>
      <c r="B21" s="17">
        <v>131</v>
      </c>
      <c r="C21" s="139">
        <v>124.4</v>
      </c>
      <c r="D21" s="162">
        <v>183</v>
      </c>
      <c r="E21" s="127">
        <f t="shared" si="1"/>
        <v>58.599999999999994</v>
      </c>
      <c r="F21" s="126">
        <f t="shared" si="0"/>
        <v>1.4710610932475883</v>
      </c>
      <c r="G21" s="84">
        <f t="shared" si="2"/>
        <v>0.47106109324758827</v>
      </c>
    </row>
    <row r="22" spans="1:7" ht="18.75" x14ac:dyDescent="0.25">
      <c r="A22" s="160" t="s">
        <v>181</v>
      </c>
      <c r="B22" s="17">
        <v>132</v>
      </c>
      <c r="C22" s="139">
        <v>1239.8</v>
      </c>
      <c r="D22" s="162">
        <v>839.6</v>
      </c>
      <c r="E22" s="127">
        <f t="shared" si="1"/>
        <v>-400.19999999999993</v>
      </c>
      <c r="F22" s="126">
        <f t="shared" si="0"/>
        <v>0.67720600096789807</v>
      </c>
      <c r="G22" s="84">
        <f t="shared" si="2"/>
        <v>-0.32279399903210193</v>
      </c>
    </row>
    <row r="23" spans="1:7" ht="18.75" x14ac:dyDescent="0.25">
      <c r="A23" s="160" t="s">
        <v>182</v>
      </c>
      <c r="B23" s="17">
        <v>133</v>
      </c>
      <c r="C23" s="139">
        <v>2500</v>
      </c>
      <c r="D23" s="162">
        <v>2175.6999999999998</v>
      </c>
      <c r="E23" s="127">
        <f t="shared" si="1"/>
        <v>-324.30000000000018</v>
      </c>
      <c r="F23" s="126">
        <f t="shared" si="0"/>
        <v>0.87027999999999994</v>
      </c>
      <c r="G23" s="84">
        <f t="shared" si="2"/>
        <v>-0.12972000000000006</v>
      </c>
    </row>
    <row r="24" spans="1:7" s="15" customFormat="1" ht="16.5" x14ac:dyDescent="0.25">
      <c r="A24" s="25" t="s">
        <v>185</v>
      </c>
      <c r="B24" s="26"/>
      <c r="C24" s="127">
        <f>C25+C26+C27+C28+C29+C30+C32+C40+C41</f>
        <v>58834</v>
      </c>
      <c r="D24" s="127">
        <f>D25+D26+D27+D28+D29+D30+D32+D40+D41</f>
        <v>57506.9</v>
      </c>
      <c r="E24" s="127">
        <f>D24-C24</f>
        <v>-1327.0999999999985</v>
      </c>
      <c r="F24" s="126">
        <f t="shared" si="0"/>
        <v>0.977443315089914</v>
      </c>
      <c r="G24" s="84">
        <f t="shared" si="2"/>
        <v>-2.2556684910086E-2</v>
      </c>
    </row>
    <row r="25" spans="1:7" ht="18.75" x14ac:dyDescent="0.25">
      <c r="A25" s="159" t="s">
        <v>186</v>
      </c>
      <c r="B25" s="17">
        <v>200</v>
      </c>
      <c r="C25" s="139">
        <v>29300</v>
      </c>
      <c r="D25" s="162">
        <v>29239.200000000001</v>
      </c>
      <c r="E25" s="127">
        <f t="shared" si="1"/>
        <v>-60.799999999999272</v>
      </c>
      <c r="F25" s="126">
        <f t="shared" si="0"/>
        <v>0.99792491467576794</v>
      </c>
      <c r="G25" s="84">
        <f t="shared" si="2"/>
        <v>-2.0750853242320622E-3</v>
      </c>
    </row>
    <row r="26" spans="1:7" ht="18.75" x14ac:dyDescent="0.25">
      <c r="A26" s="159" t="s">
        <v>187</v>
      </c>
      <c r="B26" s="17">
        <v>210</v>
      </c>
      <c r="C26" s="139">
        <v>6100</v>
      </c>
      <c r="D26" s="162">
        <v>6097.9</v>
      </c>
      <c r="E26" s="127">
        <f t="shared" si="1"/>
        <v>-2.1000000000003638</v>
      </c>
      <c r="F26" s="126">
        <f t="shared" si="0"/>
        <v>0.999655737704918</v>
      </c>
      <c r="G26" s="84">
        <f t="shared" si="2"/>
        <v>-3.4426229508199846E-4</v>
      </c>
    </row>
    <row r="27" spans="1:7" ht="18.75" x14ac:dyDescent="0.25">
      <c r="A27" s="159" t="s">
        <v>188</v>
      </c>
      <c r="B27" s="17">
        <v>220</v>
      </c>
      <c r="C27" s="139">
        <v>685</v>
      </c>
      <c r="D27" s="162">
        <v>680.1</v>
      </c>
      <c r="E27" s="127">
        <f t="shared" si="1"/>
        <v>-4.8999999999999773</v>
      </c>
      <c r="F27" s="126">
        <f t="shared" si="0"/>
        <v>0.99284671532846713</v>
      </c>
      <c r="G27" s="84">
        <f t="shared" si="2"/>
        <v>-7.1532846715328668E-3</v>
      </c>
    </row>
    <row r="28" spans="1:7" ht="18.75" x14ac:dyDescent="0.25">
      <c r="A28" s="159" t="s">
        <v>189</v>
      </c>
      <c r="B28" s="17">
        <v>230</v>
      </c>
      <c r="C28" s="139">
        <v>12850</v>
      </c>
      <c r="D28" s="162">
        <v>12819.9</v>
      </c>
      <c r="E28" s="127">
        <f t="shared" si="1"/>
        <v>-30.100000000000364</v>
      </c>
      <c r="F28" s="126">
        <f t="shared" si="0"/>
        <v>0.99765758754863809</v>
      </c>
      <c r="G28" s="84">
        <f t="shared" si="2"/>
        <v>-2.3424124513619082E-3</v>
      </c>
    </row>
    <row r="29" spans="1:7" ht="18.75" x14ac:dyDescent="0.25">
      <c r="A29" s="159" t="s">
        <v>125</v>
      </c>
      <c r="B29" s="17">
        <v>240</v>
      </c>
      <c r="C29" s="139">
        <v>850</v>
      </c>
      <c r="D29" s="162">
        <v>813.9</v>
      </c>
      <c r="E29" s="127">
        <f t="shared" si="1"/>
        <v>-36.100000000000023</v>
      </c>
      <c r="F29" s="126">
        <f t="shared" si="0"/>
        <v>0.95752941176470585</v>
      </c>
      <c r="G29" s="84">
        <f t="shared" si="2"/>
        <v>-4.2470588235294149E-2</v>
      </c>
    </row>
    <row r="30" spans="1:7" ht="18.75" x14ac:dyDescent="0.25">
      <c r="A30" s="159" t="s">
        <v>190</v>
      </c>
      <c r="B30" s="17">
        <v>250</v>
      </c>
      <c r="C30" s="139">
        <v>1700</v>
      </c>
      <c r="D30" s="162">
        <v>1695.7</v>
      </c>
      <c r="E30" s="127">
        <f t="shared" si="1"/>
        <v>-4.2999999999999545</v>
      </c>
      <c r="F30" s="126">
        <f t="shared" si="0"/>
        <v>0.99747058823529411</v>
      </c>
      <c r="G30" s="84">
        <f t="shared" si="2"/>
        <v>-2.5294117647058911E-3</v>
      </c>
    </row>
    <row r="31" spans="1:7" s="144" customFormat="1" ht="18.75" x14ac:dyDescent="0.2">
      <c r="A31" s="159" t="s">
        <v>191</v>
      </c>
      <c r="B31" s="11">
        <v>260</v>
      </c>
      <c r="C31" s="11" t="s">
        <v>34</v>
      </c>
      <c r="D31" s="11" t="s">
        <v>35</v>
      </c>
      <c r="E31" s="11" t="s">
        <v>36</v>
      </c>
      <c r="F31" s="11" t="s">
        <v>37</v>
      </c>
      <c r="G31" s="143"/>
    </row>
    <row r="32" spans="1:7" ht="18.75" x14ac:dyDescent="0.25">
      <c r="A32" s="159" t="s">
        <v>192</v>
      </c>
      <c r="B32" s="17">
        <v>270</v>
      </c>
      <c r="C32" s="127">
        <f>C33+C34+C35+C36+C37+C38</f>
        <v>5744</v>
      </c>
      <c r="D32" s="163">
        <f>SUM(D33:D37)</f>
        <v>4563.4000000000005</v>
      </c>
      <c r="E32" s="127">
        <f t="shared" si="1"/>
        <v>-1180.5999999999995</v>
      </c>
      <c r="F32" s="126">
        <f t="shared" si="0"/>
        <v>0.79446378830083575</v>
      </c>
      <c r="G32" s="84">
        <f t="shared" si="2"/>
        <v>-0.20553621169916425</v>
      </c>
    </row>
    <row r="33" spans="1:7" ht="18.75" x14ac:dyDescent="0.25">
      <c r="A33" s="160" t="s">
        <v>193</v>
      </c>
      <c r="B33" s="17">
        <v>271</v>
      </c>
      <c r="C33" s="139">
        <v>4620</v>
      </c>
      <c r="D33" s="162">
        <v>3403.3</v>
      </c>
      <c r="E33" s="127">
        <f t="shared" si="1"/>
        <v>-1216.6999999999998</v>
      </c>
      <c r="F33" s="126">
        <f t="shared" si="0"/>
        <v>0.73664502164502166</v>
      </c>
      <c r="G33" s="84">
        <f t="shared" si="2"/>
        <v>-0.26335497835497834</v>
      </c>
    </row>
    <row r="34" spans="1:7" ht="18.75" x14ac:dyDescent="0.25">
      <c r="A34" s="160" t="s">
        <v>194</v>
      </c>
      <c r="B34" s="17">
        <v>272</v>
      </c>
      <c r="C34" s="139">
        <v>150</v>
      </c>
      <c r="D34" s="162">
        <v>160.80000000000001</v>
      </c>
      <c r="E34" s="127">
        <f t="shared" si="1"/>
        <v>10.800000000000011</v>
      </c>
      <c r="F34" s="126">
        <f t="shared" si="0"/>
        <v>1.0720000000000001</v>
      </c>
      <c r="G34" s="84">
        <f t="shared" si="2"/>
        <v>7.2000000000000064E-2</v>
      </c>
    </row>
    <row r="35" spans="1:7" ht="18.75" x14ac:dyDescent="0.25">
      <c r="A35" s="160" t="s">
        <v>195</v>
      </c>
      <c r="B35" s="17">
        <v>273</v>
      </c>
      <c r="C35" s="139">
        <v>820</v>
      </c>
      <c r="D35" s="162">
        <v>845.8</v>
      </c>
      <c r="E35" s="127">
        <f t="shared" si="1"/>
        <v>25.799999999999955</v>
      </c>
      <c r="F35" s="126">
        <f t="shared" si="0"/>
        <v>1.0314634146341464</v>
      </c>
      <c r="G35" s="84">
        <f t="shared" si="2"/>
        <v>3.1463414634146369E-2</v>
      </c>
    </row>
    <row r="36" spans="1:7" ht="18.75" x14ac:dyDescent="0.25">
      <c r="A36" s="160" t="s">
        <v>196</v>
      </c>
      <c r="B36" s="17">
        <v>274</v>
      </c>
      <c r="C36" s="139">
        <v>102</v>
      </c>
      <c r="D36" s="162">
        <v>102</v>
      </c>
      <c r="E36" s="127">
        <f t="shared" si="1"/>
        <v>0</v>
      </c>
      <c r="F36" s="126">
        <f t="shared" si="0"/>
        <v>1</v>
      </c>
      <c r="G36" s="84">
        <f t="shared" si="2"/>
        <v>0</v>
      </c>
    </row>
    <row r="37" spans="1:7" ht="18.75" x14ac:dyDescent="0.25">
      <c r="A37" s="160" t="s">
        <v>197</v>
      </c>
      <c r="B37" s="17">
        <v>275</v>
      </c>
      <c r="C37" s="139">
        <v>52</v>
      </c>
      <c r="D37" s="162">
        <v>51.5</v>
      </c>
      <c r="E37" s="127">
        <f t="shared" si="1"/>
        <v>-0.5</v>
      </c>
      <c r="F37" s="126">
        <f t="shared" si="0"/>
        <v>0.99038461538461542</v>
      </c>
      <c r="G37" s="84">
        <f t="shared" si="2"/>
        <v>-9.6153846153845812E-3</v>
      </c>
    </row>
    <row r="38" spans="1:7" ht="18.75" x14ac:dyDescent="0.25">
      <c r="A38" s="160" t="s">
        <v>198</v>
      </c>
      <c r="B38" s="17">
        <v>276</v>
      </c>
      <c r="C38" s="139"/>
      <c r="D38" s="139">
        <f>'2021 факт як сума кварталів'!D47</f>
        <v>0</v>
      </c>
      <c r="E38" s="127">
        <f t="shared" si="1"/>
        <v>0</v>
      </c>
      <c r="F38" s="126">
        <f t="shared" si="0"/>
        <v>0</v>
      </c>
      <c r="G38" s="84">
        <f t="shared" si="2"/>
        <v>0</v>
      </c>
    </row>
    <row r="39" spans="1:7" ht="37.5" x14ac:dyDescent="0.25">
      <c r="A39" s="159" t="s">
        <v>199</v>
      </c>
      <c r="B39" s="17">
        <v>280</v>
      </c>
      <c r="C39" s="139">
        <f>'2021 (план)'!F48</f>
        <v>0</v>
      </c>
      <c r="D39" s="139">
        <f>'2021 факт як сума кварталів'!D48</f>
        <v>0</v>
      </c>
      <c r="E39" s="127">
        <f t="shared" si="1"/>
        <v>0</v>
      </c>
      <c r="F39" s="126">
        <f t="shared" si="0"/>
        <v>0</v>
      </c>
      <c r="G39" s="84">
        <f t="shared" si="2"/>
        <v>0</v>
      </c>
    </row>
    <row r="40" spans="1:7" ht="18.75" x14ac:dyDescent="0.25">
      <c r="A40" s="159" t="s">
        <v>200</v>
      </c>
      <c r="B40" s="17">
        <v>290</v>
      </c>
      <c r="C40" s="139">
        <v>1495</v>
      </c>
      <c r="D40" s="162">
        <v>1486.8</v>
      </c>
      <c r="E40" s="127">
        <f t="shared" si="1"/>
        <v>-8.2000000000000455</v>
      </c>
      <c r="F40" s="126">
        <f t="shared" si="0"/>
        <v>0.99451505016722408</v>
      </c>
      <c r="G40" s="84">
        <f t="shared" si="2"/>
        <v>-5.4849498327759205E-3</v>
      </c>
    </row>
    <row r="41" spans="1:7" ht="18.75" x14ac:dyDescent="0.25">
      <c r="A41" s="159" t="s">
        <v>201</v>
      </c>
      <c r="B41" s="17">
        <v>300</v>
      </c>
      <c r="C41" s="139">
        <v>110</v>
      </c>
      <c r="D41" s="162">
        <v>110</v>
      </c>
      <c r="E41" s="127">
        <f t="shared" si="1"/>
        <v>0</v>
      </c>
      <c r="F41" s="126">
        <f t="shared" si="0"/>
        <v>1</v>
      </c>
      <c r="G41" s="84">
        <f t="shared" si="2"/>
        <v>0</v>
      </c>
    </row>
    <row r="42" spans="1:7" ht="18.75" x14ac:dyDescent="0.25">
      <c r="A42" s="159" t="s">
        <v>202</v>
      </c>
      <c r="B42" s="17">
        <v>320</v>
      </c>
      <c r="C42" s="140"/>
      <c r="D42" s="140">
        <f>D43+D45+D44</f>
        <v>0</v>
      </c>
      <c r="E42" s="127">
        <f t="shared" si="1"/>
        <v>0</v>
      </c>
      <c r="F42" s="126">
        <f t="shared" si="0"/>
        <v>0</v>
      </c>
      <c r="G42" s="84">
        <f t="shared" si="2"/>
        <v>0</v>
      </c>
    </row>
    <row r="43" spans="1:7" ht="16.5" x14ac:dyDescent="0.25">
      <c r="A43" s="21"/>
      <c r="B43" s="17"/>
      <c r="C43" s="139"/>
      <c r="D43" s="139">
        <f>'2021 факт як сума кварталів'!D52</f>
        <v>0</v>
      </c>
      <c r="E43" s="127">
        <f t="shared" si="1"/>
        <v>0</v>
      </c>
      <c r="F43" s="126">
        <f t="shared" si="0"/>
        <v>0</v>
      </c>
      <c r="G43" s="84">
        <f t="shared" si="2"/>
        <v>0</v>
      </c>
    </row>
    <row r="44" spans="1:7" ht="16.5" x14ac:dyDescent="0.25">
      <c r="A44" s="21"/>
      <c r="B44" s="17"/>
      <c r="C44" s="139"/>
      <c r="D44" s="139">
        <f>'2021 факт як сума кварталів'!D53</f>
        <v>0</v>
      </c>
      <c r="E44" s="127">
        <f t="shared" si="1"/>
        <v>0</v>
      </c>
      <c r="F44" s="126">
        <f t="shared" si="0"/>
        <v>0</v>
      </c>
      <c r="G44" s="84">
        <f t="shared" si="2"/>
        <v>0</v>
      </c>
    </row>
    <row r="45" spans="1:7" ht="16.5" x14ac:dyDescent="0.25">
      <c r="A45" s="21"/>
      <c r="B45" s="17"/>
      <c r="C45" s="139"/>
      <c r="D45" s="139">
        <f>'2021 факт як сума кварталів'!D54</f>
        <v>0</v>
      </c>
      <c r="E45" s="127">
        <f t="shared" si="1"/>
        <v>0</v>
      </c>
      <c r="F45" s="126">
        <f t="shared" si="0"/>
        <v>0</v>
      </c>
      <c r="G45" s="84">
        <f t="shared" si="2"/>
        <v>0</v>
      </c>
    </row>
    <row r="46" spans="1:7" s="15" customFormat="1" ht="16.5" x14ac:dyDescent="0.25">
      <c r="A46" s="28" t="s">
        <v>64</v>
      </c>
      <c r="B46" s="26"/>
      <c r="C46" s="140">
        <f>C47+C48+C49+C50</f>
        <v>58834</v>
      </c>
      <c r="D46" s="140">
        <f>D47+D48+D49+D50</f>
        <v>38208.699999999997</v>
      </c>
      <c r="E46" s="127">
        <f t="shared" si="1"/>
        <v>-20625.300000000003</v>
      </c>
      <c r="F46" s="126">
        <f t="shared" si="0"/>
        <v>0.64943230105041294</v>
      </c>
      <c r="G46" s="84">
        <f t="shared" si="2"/>
        <v>-0.35056769894958706</v>
      </c>
    </row>
    <row r="47" spans="1:7" ht="16.5" x14ac:dyDescent="0.25">
      <c r="A47" s="19" t="s">
        <v>56</v>
      </c>
      <c r="B47" s="17">
        <v>400</v>
      </c>
      <c r="C47" s="142">
        <v>20129</v>
      </c>
      <c r="D47" s="142">
        <v>12380.3</v>
      </c>
      <c r="E47" s="127">
        <f t="shared" si="1"/>
        <v>-7748.7000000000007</v>
      </c>
      <c r="F47" s="126">
        <f t="shared" si="0"/>
        <v>0.61504794078195635</v>
      </c>
      <c r="G47" s="84">
        <f t="shared" si="2"/>
        <v>-0.38495205921804365</v>
      </c>
    </row>
    <row r="48" spans="1:7" ht="18.75" x14ac:dyDescent="0.25">
      <c r="A48" s="19" t="s">
        <v>22</v>
      </c>
      <c r="B48" s="17">
        <v>410</v>
      </c>
      <c r="C48" s="139">
        <v>29300</v>
      </c>
      <c r="D48" s="162">
        <v>20322.7</v>
      </c>
      <c r="E48" s="127">
        <f t="shared" si="1"/>
        <v>-8977.2999999999993</v>
      </c>
      <c r="F48" s="126">
        <f t="shared" si="0"/>
        <v>0.69360750853242326</v>
      </c>
      <c r="G48" s="84">
        <f t="shared" si="2"/>
        <v>-0.30639249146757674</v>
      </c>
    </row>
    <row r="49" spans="1:10" ht="16.5" x14ac:dyDescent="0.25">
      <c r="A49" s="19" t="s">
        <v>23</v>
      </c>
      <c r="B49" s="17">
        <v>420</v>
      </c>
      <c r="C49" s="139">
        <v>6100</v>
      </c>
      <c r="D49" s="139">
        <v>4275.6000000000004</v>
      </c>
      <c r="E49" s="127">
        <f t="shared" si="1"/>
        <v>-1824.3999999999996</v>
      </c>
      <c r="F49" s="126">
        <f t="shared" si="0"/>
        <v>0.70091803278688536</v>
      </c>
      <c r="G49" s="84">
        <f t="shared" si="2"/>
        <v>-0.29908196721311464</v>
      </c>
      <c r="I49" s="35"/>
    </row>
    <row r="50" spans="1:10" ht="16.5" x14ac:dyDescent="0.25">
      <c r="A50" s="19" t="s">
        <v>57</v>
      </c>
      <c r="B50" s="17">
        <v>440</v>
      </c>
      <c r="C50" s="142">
        <v>3305</v>
      </c>
      <c r="D50" s="142">
        <v>1230.0999999999999</v>
      </c>
      <c r="E50" s="127">
        <f t="shared" si="1"/>
        <v>-2074.9</v>
      </c>
      <c r="F50" s="126">
        <f t="shared" si="0"/>
        <v>0.37219364599092281</v>
      </c>
      <c r="G50" s="84">
        <f t="shared" si="2"/>
        <v>-0.62780635400907725</v>
      </c>
    </row>
    <row r="51" spans="1:10" ht="16.5" x14ac:dyDescent="0.25">
      <c r="A51" s="19"/>
      <c r="B51" s="17">
        <v>450</v>
      </c>
      <c r="C51" s="142"/>
      <c r="D51" s="142"/>
      <c r="E51" s="127">
        <f t="shared" si="1"/>
        <v>0</v>
      </c>
      <c r="F51" s="126">
        <f t="shared" si="0"/>
        <v>0</v>
      </c>
      <c r="G51" s="84">
        <f t="shared" si="2"/>
        <v>0</v>
      </c>
      <c r="J51" s="20"/>
    </row>
    <row r="52" spans="1:10" s="38" customFormat="1" ht="16.5" x14ac:dyDescent="0.25">
      <c r="A52" s="36" t="s">
        <v>65</v>
      </c>
      <c r="B52" s="37"/>
      <c r="C52" s="139"/>
      <c r="D52" s="139"/>
      <c r="E52" s="127"/>
      <c r="F52" s="126"/>
      <c r="G52" s="84">
        <f t="shared" si="2"/>
        <v>0</v>
      </c>
    </row>
    <row r="53" spans="1:10" ht="16.5" x14ac:dyDescent="0.25">
      <c r="A53" s="5" t="s">
        <v>45</v>
      </c>
      <c r="B53" s="39">
        <v>500</v>
      </c>
      <c r="C53" s="127">
        <f t="shared" ref="C53" si="3">C54+C55+C56</f>
        <v>6159.2999999999993</v>
      </c>
      <c r="D53" s="127">
        <f>D54+D55+D56</f>
        <v>6204</v>
      </c>
      <c r="E53" s="127">
        <f t="shared" si="1"/>
        <v>44.700000000000728</v>
      </c>
      <c r="F53" s="126">
        <f t="shared" si="0"/>
        <v>1.0072573182017439</v>
      </c>
      <c r="G53" s="84">
        <f t="shared" si="2"/>
        <v>7.257318201743912E-3</v>
      </c>
    </row>
    <row r="54" spans="1:10" ht="16.5" x14ac:dyDescent="0.25">
      <c r="A54" s="40" t="s">
        <v>0</v>
      </c>
      <c r="B54" s="17">
        <v>501</v>
      </c>
      <c r="C54" s="139">
        <v>1963.4</v>
      </c>
      <c r="D54" s="139">
        <v>2249</v>
      </c>
      <c r="E54" s="127">
        <f t="shared" si="1"/>
        <v>285.59999999999991</v>
      </c>
      <c r="F54" s="126">
        <f t="shared" si="0"/>
        <v>1.1454619537536925</v>
      </c>
      <c r="G54" s="84">
        <f t="shared" si="2"/>
        <v>0.14546195375369253</v>
      </c>
    </row>
    <row r="55" spans="1:10" ht="16.5" x14ac:dyDescent="0.25">
      <c r="A55" s="40" t="s">
        <v>46</v>
      </c>
      <c r="B55" s="17">
        <v>502</v>
      </c>
      <c r="C55" s="139">
        <f>'2021 (план)'!F80</f>
        <v>0</v>
      </c>
      <c r="D55" s="139">
        <f>'2021 факт як сума кварталів'!D80</f>
        <v>0</v>
      </c>
      <c r="E55" s="127">
        <f t="shared" si="1"/>
        <v>0</v>
      </c>
      <c r="F55" s="126">
        <f t="shared" si="0"/>
        <v>0</v>
      </c>
      <c r="G55" s="84">
        <f t="shared" si="2"/>
        <v>0</v>
      </c>
    </row>
    <row r="56" spans="1:10" ht="18.75" x14ac:dyDescent="0.25">
      <c r="A56" s="159" t="s">
        <v>203</v>
      </c>
      <c r="B56" s="17">
        <v>503</v>
      </c>
      <c r="C56" s="139">
        <v>4195.8999999999996</v>
      </c>
      <c r="D56" s="139">
        <v>3955</v>
      </c>
      <c r="E56" s="127">
        <f t="shared" si="1"/>
        <v>-240.89999999999964</v>
      </c>
      <c r="F56" s="126">
        <f t="shared" si="0"/>
        <v>0.94258681093448371</v>
      </c>
      <c r="G56" s="84">
        <f t="shared" si="2"/>
        <v>-5.741318906551629E-2</v>
      </c>
    </row>
    <row r="57" spans="1:10" ht="16.5" x14ac:dyDescent="0.25">
      <c r="A57" s="11" t="s">
        <v>32</v>
      </c>
      <c r="B57" s="11" t="s">
        <v>33</v>
      </c>
      <c r="C57" s="11" t="s">
        <v>34</v>
      </c>
      <c r="D57" s="11" t="s">
        <v>35</v>
      </c>
      <c r="E57" s="11" t="s">
        <v>36</v>
      </c>
      <c r="F57" s="11" t="s">
        <v>37</v>
      </c>
      <c r="G57" s="84"/>
    </row>
    <row r="58" spans="1:10" ht="16.5" customHeight="1" x14ac:dyDescent="0.25">
      <c r="A58" s="36" t="s">
        <v>1</v>
      </c>
      <c r="B58" s="39">
        <v>510</v>
      </c>
      <c r="C58" s="127">
        <f>C59+C60+C61+C62+C63+C64</f>
        <v>6159.3</v>
      </c>
      <c r="D58" s="127">
        <f>D59+D60+D61+D62+D63+D64</f>
        <v>6204</v>
      </c>
      <c r="E58" s="127">
        <f t="shared" si="1"/>
        <v>44.699999999999818</v>
      </c>
      <c r="F58" s="126">
        <f t="shared" si="0"/>
        <v>1.0072573182017437</v>
      </c>
      <c r="G58" s="84">
        <f t="shared" si="2"/>
        <v>7.2573182017436899E-3</v>
      </c>
    </row>
    <row r="59" spans="1:10" ht="16.5" x14ac:dyDescent="0.25">
      <c r="A59" s="40" t="s">
        <v>2</v>
      </c>
      <c r="B59" s="17">
        <v>511</v>
      </c>
      <c r="C59" s="139">
        <f>'2021 (план)'!F84</f>
        <v>0</v>
      </c>
      <c r="D59" s="139">
        <f>'2021 факт як сума кварталів'!D84</f>
        <v>0</v>
      </c>
      <c r="E59" s="127">
        <f t="shared" si="1"/>
        <v>0</v>
      </c>
      <c r="F59" s="126">
        <f t="shared" si="0"/>
        <v>0</v>
      </c>
      <c r="G59" s="84">
        <f t="shared" si="2"/>
        <v>0</v>
      </c>
    </row>
    <row r="60" spans="1:10" ht="16.5" x14ac:dyDescent="0.25">
      <c r="A60" s="40" t="s">
        <v>3</v>
      </c>
      <c r="B60" s="17">
        <v>512</v>
      </c>
      <c r="C60" s="139">
        <v>5420</v>
      </c>
      <c r="D60" s="139">
        <v>5418.2</v>
      </c>
      <c r="E60" s="127">
        <f t="shared" si="1"/>
        <v>-1.8000000000001819</v>
      </c>
      <c r="F60" s="126">
        <f>IFERROR(D60/C60,)</f>
        <v>0.99966789667896672</v>
      </c>
      <c r="G60" s="84">
        <f t="shared" si="2"/>
        <v>-3.3210332103328355E-4</v>
      </c>
    </row>
    <row r="61" spans="1:10" ht="16.5" x14ac:dyDescent="0.25">
      <c r="A61" s="40" t="s">
        <v>4</v>
      </c>
      <c r="B61" s="17">
        <v>513</v>
      </c>
      <c r="C61" s="139">
        <f>'2021 (план)'!F86</f>
        <v>0</v>
      </c>
      <c r="D61" s="139">
        <f>'2021 факт як сума кварталів'!D86</f>
        <v>0</v>
      </c>
      <c r="E61" s="127">
        <f t="shared" si="1"/>
        <v>0</v>
      </c>
      <c r="F61" s="126">
        <f>IFERROR(D61/C61,)</f>
        <v>0</v>
      </c>
      <c r="G61" s="84">
        <f t="shared" si="2"/>
        <v>0</v>
      </c>
    </row>
    <row r="62" spans="1:10" ht="16.5" x14ac:dyDescent="0.25">
      <c r="A62" s="40" t="s">
        <v>5</v>
      </c>
      <c r="B62" s="17">
        <v>514</v>
      </c>
      <c r="C62" s="139">
        <f>'2021 (план)'!F87</f>
        <v>0</v>
      </c>
      <c r="D62" s="139">
        <f>'2021 факт як сума кварталів'!D87</f>
        <v>0</v>
      </c>
      <c r="E62" s="127">
        <f t="shared" si="1"/>
        <v>0</v>
      </c>
      <c r="F62" s="126">
        <f t="shared" ref="F62:F66" si="4">IFERROR(D62/C62,)</f>
        <v>0</v>
      </c>
      <c r="G62" s="84">
        <f t="shared" si="2"/>
        <v>0</v>
      </c>
    </row>
    <row r="63" spans="1:10" ht="16.5" x14ac:dyDescent="0.25">
      <c r="A63" s="40" t="s">
        <v>71</v>
      </c>
      <c r="B63" s="17">
        <v>515</v>
      </c>
      <c r="C63" s="139">
        <v>274.3</v>
      </c>
      <c r="D63" s="139">
        <v>274.3</v>
      </c>
      <c r="E63" s="127">
        <f t="shared" si="1"/>
        <v>0</v>
      </c>
      <c r="F63" s="126">
        <f t="shared" si="4"/>
        <v>1</v>
      </c>
      <c r="G63" s="84">
        <f t="shared" si="2"/>
        <v>0</v>
      </c>
    </row>
    <row r="64" spans="1:10" ht="16.5" x14ac:dyDescent="0.25">
      <c r="A64" s="40" t="s">
        <v>6</v>
      </c>
      <c r="B64" s="17">
        <v>516</v>
      </c>
      <c r="C64" s="139">
        <v>465</v>
      </c>
      <c r="D64" s="139">
        <v>511.5</v>
      </c>
      <c r="E64" s="127">
        <f t="shared" si="1"/>
        <v>46.5</v>
      </c>
      <c r="F64" s="126">
        <f t="shared" si="4"/>
        <v>1.1000000000000001</v>
      </c>
      <c r="G64" s="84">
        <f t="shared" si="2"/>
        <v>0.10000000000000009</v>
      </c>
    </row>
    <row r="65" spans="1:12" s="15" customFormat="1" ht="16.5" x14ac:dyDescent="0.25">
      <c r="A65" s="41" t="s">
        <v>68</v>
      </c>
      <c r="B65" s="13"/>
      <c r="C65" s="65"/>
      <c r="D65" s="65"/>
      <c r="E65" s="64"/>
      <c r="F65" s="66"/>
      <c r="G65" s="84">
        <f t="shared" si="2"/>
        <v>0</v>
      </c>
    </row>
    <row r="66" spans="1:12" ht="16.5" x14ac:dyDescent="0.25">
      <c r="A66" s="5" t="s">
        <v>160</v>
      </c>
      <c r="B66" s="39">
        <v>600</v>
      </c>
      <c r="C66" s="140">
        <f t="shared" ref="C66:D66" si="5">C67+C68+C69+C70</f>
        <v>0</v>
      </c>
      <c r="D66" s="140">
        <f t="shared" si="5"/>
        <v>0</v>
      </c>
      <c r="E66" s="127">
        <f t="shared" ref="E66:E87" si="6">D66-C66</f>
        <v>0</v>
      </c>
      <c r="F66" s="126">
        <f t="shared" si="4"/>
        <v>0</v>
      </c>
      <c r="G66" s="84">
        <f t="shared" si="2"/>
        <v>0</v>
      </c>
    </row>
    <row r="67" spans="1:12" ht="16.5" x14ac:dyDescent="0.25">
      <c r="A67" s="40" t="s">
        <v>161</v>
      </c>
      <c r="B67" s="17">
        <v>601</v>
      </c>
      <c r="C67" s="139">
        <f>'2021 (план)'!F92</f>
        <v>0</v>
      </c>
      <c r="D67" s="139">
        <f>'2021 факт як сума кварталів'!D92</f>
        <v>0</v>
      </c>
      <c r="E67" s="127">
        <f t="shared" si="6"/>
        <v>0</v>
      </c>
      <c r="F67" s="126">
        <f>IFERROR(D67/C67,)</f>
        <v>0</v>
      </c>
      <c r="G67" s="84">
        <f t="shared" si="2"/>
        <v>0</v>
      </c>
    </row>
    <row r="68" spans="1:12" ht="16.5" x14ac:dyDescent="0.25">
      <c r="A68" s="40" t="s">
        <v>162</v>
      </c>
      <c r="B68" s="17">
        <v>602</v>
      </c>
      <c r="C68" s="139">
        <f>'2021 (план)'!F93</f>
        <v>0</v>
      </c>
      <c r="D68" s="139">
        <f>'2021 факт як сума кварталів'!D93</f>
        <v>0</v>
      </c>
      <c r="E68" s="127">
        <f t="shared" si="6"/>
        <v>0</v>
      </c>
      <c r="F68" s="126">
        <f>IFERROR(D68/C68,)</f>
        <v>0</v>
      </c>
      <c r="G68" s="84">
        <f t="shared" si="2"/>
        <v>0</v>
      </c>
    </row>
    <row r="69" spans="1:12" ht="16.5" x14ac:dyDescent="0.25">
      <c r="A69" s="40" t="s">
        <v>7</v>
      </c>
      <c r="B69" s="17">
        <v>603</v>
      </c>
      <c r="C69" s="139">
        <f>'2021 (план)'!F94</f>
        <v>0</v>
      </c>
      <c r="D69" s="139">
        <f>'2021 факт як сума кварталів'!D94</f>
        <v>0</v>
      </c>
      <c r="E69" s="127">
        <f t="shared" si="6"/>
        <v>0</v>
      </c>
      <c r="F69" s="126">
        <f t="shared" ref="F69:F72" si="7">IFERROR(D69/C69,)</f>
        <v>0</v>
      </c>
      <c r="G69" s="84">
        <f t="shared" si="2"/>
        <v>0</v>
      </c>
    </row>
    <row r="70" spans="1:12" ht="16.5" x14ac:dyDescent="0.25">
      <c r="A70" s="40" t="s">
        <v>66</v>
      </c>
      <c r="B70" s="17">
        <v>610</v>
      </c>
      <c r="C70" s="139">
        <f>'2021 (план)'!F95</f>
        <v>0</v>
      </c>
      <c r="D70" s="139">
        <f>'2021 факт як сума кварталів'!D95</f>
        <v>0</v>
      </c>
      <c r="E70" s="127">
        <f t="shared" si="6"/>
        <v>0</v>
      </c>
      <c r="F70" s="126">
        <f t="shared" si="7"/>
        <v>0</v>
      </c>
      <c r="G70" s="84">
        <f t="shared" si="2"/>
        <v>0</v>
      </c>
    </row>
    <row r="71" spans="1:12" ht="16.5" x14ac:dyDescent="0.25">
      <c r="A71" s="5" t="s">
        <v>8</v>
      </c>
      <c r="B71" s="39">
        <v>620</v>
      </c>
      <c r="C71" s="140">
        <f t="shared" ref="C71:D71" si="8">C72+C73+C74+C75</f>
        <v>0</v>
      </c>
      <c r="D71" s="140">
        <f t="shared" si="8"/>
        <v>0</v>
      </c>
      <c r="E71" s="127">
        <f t="shared" si="6"/>
        <v>0</v>
      </c>
      <c r="F71" s="126">
        <f t="shared" si="7"/>
        <v>0</v>
      </c>
      <c r="G71" s="84">
        <f t="shared" si="2"/>
        <v>0</v>
      </c>
    </row>
    <row r="72" spans="1:12" ht="16.5" x14ac:dyDescent="0.25">
      <c r="A72" s="40" t="s">
        <v>163</v>
      </c>
      <c r="B72" s="17">
        <v>621</v>
      </c>
      <c r="C72" s="139">
        <f>'2021 (план)'!F97</f>
        <v>0</v>
      </c>
      <c r="D72" s="139">
        <f>'2021 факт як сума кварталів'!D97</f>
        <v>0</v>
      </c>
      <c r="E72" s="127">
        <f t="shared" si="6"/>
        <v>0</v>
      </c>
      <c r="F72" s="126">
        <f t="shared" si="7"/>
        <v>0</v>
      </c>
      <c r="G72" s="84">
        <f t="shared" si="2"/>
        <v>0</v>
      </c>
    </row>
    <row r="73" spans="1:12" ht="16.5" x14ac:dyDescent="0.25">
      <c r="A73" s="40" t="s">
        <v>164</v>
      </c>
      <c r="B73" s="17">
        <v>622</v>
      </c>
      <c r="C73" s="139">
        <f>'2021 (план)'!F98</f>
        <v>0</v>
      </c>
      <c r="D73" s="139">
        <f>'2021 факт як сума кварталів'!D98</f>
        <v>0</v>
      </c>
      <c r="E73" s="127">
        <f t="shared" si="6"/>
        <v>0</v>
      </c>
      <c r="F73" s="126">
        <f>IFERROR(D73/C73,)</f>
        <v>0</v>
      </c>
      <c r="G73" s="84">
        <f t="shared" si="2"/>
        <v>0</v>
      </c>
    </row>
    <row r="74" spans="1:12" ht="16.5" x14ac:dyDescent="0.25">
      <c r="A74" s="40" t="s">
        <v>7</v>
      </c>
      <c r="B74" s="17">
        <v>623</v>
      </c>
      <c r="C74" s="139">
        <f>'2021 (план)'!F99</f>
        <v>0</v>
      </c>
      <c r="D74" s="139">
        <f>'2021 факт як сума кварталів'!D99</f>
        <v>0</v>
      </c>
      <c r="E74" s="127">
        <f t="shared" si="6"/>
        <v>0</v>
      </c>
      <c r="F74" s="126">
        <f>IFERROR(D74/C74,)</f>
        <v>0</v>
      </c>
      <c r="G74" s="84">
        <f t="shared" si="2"/>
        <v>0</v>
      </c>
    </row>
    <row r="75" spans="1:12" ht="16.5" x14ac:dyDescent="0.25">
      <c r="A75" s="40" t="s">
        <v>67</v>
      </c>
      <c r="B75" s="17">
        <v>624</v>
      </c>
      <c r="C75" s="139">
        <f>'2021 (план)'!F100</f>
        <v>0</v>
      </c>
      <c r="D75" s="139">
        <f>'2021 факт як сума кварталів'!D100</f>
        <v>0</v>
      </c>
      <c r="E75" s="127">
        <f t="shared" si="6"/>
        <v>0</v>
      </c>
      <c r="F75" s="126">
        <f t="shared" ref="F75:F76" si="9">IFERROR(D75/C75,)</f>
        <v>0</v>
      </c>
      <c r="G75" s="84">
        <f t="shared" si="2"/>
        <v>0</v>
      </c>
    </row>
    <row r="76" spans="1:12" s="15" customFormat="1" ht="16.5" x14ac:dyDescent="0.25">
      <c r="A76" s="41" t="s">
        <v>10</v>
      </c>
      <c r="B76" s="13">
        <v>700</v>
      </c>
      <c r="C76" s="140">
        <f>C16+C17+C18+C19+C20+C53</f>
        <v>71381.599999999991</v>
      </c>
      <c r="D76" s="140">
        <f>D16+D17+D18+D19+D20+D53+D66</f>
        <v>72490.600000000006</v>
      </c>
      <c r="E76" s="127">
        <f t="shared" si="6"/>
        <v>1109.0000000000146</v>
      </c>
      <c r="F76" s="126">
        <f t="shared" si="9"/>
        <v>1.0155362166160469</v>
      </c>
      <c r="G76" s="84">
        <f t="shared" si="2"/>
        <v>1.5536216616046872E-2</v>
      </c>
    </row>
    <row r="77" spans="1:12" s="15" customFormat="1" ht="16.5" x14ac:dyDescent="0.25">
      <c r="A77" s="41" t="s">
        <v>11</v>
      </c>
      <c r="B77" s="13">
        <v>800</v>
      </c>
      <c r="C77" s="140">
        <f>C24+C53</f>
        <v>64993.3</v>
      </c>
      <c r="D77" s="140">
        <f>D24+D58</f>
        <v>63710.9</v>
      </c>
      <c r="E77" s="127">
        <f t="shared" si="6"/>
        <v>-1282.4000000000015</v>
      </c>
      <c r="F77" s="126">
        <f>IFERROR(D77/C77,)</f>
        <v>0.98026873539272508</v>
      </c>
      <c r="G77" s="84">
        <f t="shared" si="2"/>
        <v>-1.9731264607274923E-2</v>
      </c>
      <c r="I77" s="42"/>
      <c r="J77" s="42"/>
      <c r="K77" s="42"/>
      <c r="L77" s="42"/>
    </row>
    <row r="78" spans="1:12" s="15" customFormat="1" ht="16.5" x14ac:dyDescent="0.25">
      <c r="A78" s="41" t="s">
        <v>12</v>
      </c>
      <c r="B78" s="13">
        <v>850</v>
      </c>
      <c r="C78" s="140">
        <f t="shared" ref="C78:D78" si="10">C76-C77</f>
        <v>6388.2999999999884</v>
      </c>
      <c r="D78" s="140">
        <f t="shared" si="10"/>
        <v>8779.7000000000044</v>
      </c>
      <c r="E78" s="127">
        <f t="shared" si="6"/>
        <v>2391.400000000016</v>
      </c>
      <c r="F78" s="126">
        <f>IFERROR(D78/C78,)</f>
        <v>1.3743405913936446</v>
      </c>
      <c r="G78" s="84">
        <f t="shared" si="2"/>
        <v>0.37434059139364462</v>
      </c>
    </row>
    <row r="79" spans="1:12" s="8" customFormat="1" ht="16.5" x14ac:dyDescent="0.25">
      <c r="A79" s="36" t="s">
        <v>69</v>
      </c>
      <c r="B79" s="37"/>
      <c r="C79" s="65"/>
      <c r="D79" s="65"/>
      <c r="E79" s="64"/>
      <c r="F79" s="66"/>
      <c r="G79" s="84">
        <f t="shared" si="2"/>
        <v>0</v>
      </c>
    </row>
    <row r="80" spans="1:12" s="38" customFormat="1" ht="16.5" x14ac:dyDescent="0.25">
      <c r="A80" s="36" t="s">
        <v>123</v>
      </c>
      <c r="B80" s="37"/>
      <c r="C80" s="140">
        <f>'2021 (план)'!I105</f>
        <v>9299.7000000000007</v>
      </c>
      <c r="D80" s="140">
        <v>17292.8</v>
      </c>
      <c r="E80" s="127">
        <f t="shared" si="6"/>
        <v>7993.0999999999985</v>
      </c>
      <c r="F80" s="126">
        <f t="shared" ref="F80:F81" si="11">IFERROR(D80/C80,)</f>
        <v>1.8595008441132508</v>
      </c>
      <c r="G80" s="84">
        <f t="shared" si="2"/>
        <v>0.85950084411325078</v>
      </c>
    </row>
    <row r="81" spans="1:7" s="38" customFormat="1" ht="16.5" x14ac:dyDescent="0.25">
      <c r="A81" s="36" t="s">
        <v>124</v>
      </c>
      <c r="B81" s="37"/>
      <c r="C81" s="140">
        <f>C80+C78</f>
        <v>15687.999999999989</v>
      </c>
      <c r="D81" s="140">
        <f>D80+D78</f>
        <v>26072.500000000004</v>
      </c>
      <c r="E81" s="127">
        <f t="shared" si="6"/>
        <v>10384.500000000015</v>
      </c>
      <c r="F81" s="126">
        <f t="shared" si="11"/>
        <v>1.6619390617032139</v>
      </c>
      <c r="G81" s="84">
        <f t="shared" si="2"/>
        <v>0.66193906170321393</v>
      </c>
    </row>
    <row r="82" spans="1:7" ht="16.5" x14ac:dyDescent="0.25">
      <c r="A82" s="5" t="s">
        <v>13</v>
      </c>
      <c r="B82" s="39">
        <v>900</v>
      </c>
      <c r="C82" s="139">
        <v>660</v>
      </c>
      <c r="D82" s="139">
        <v>703</v>
      </c>
      <c r="E82" s="127">
        <f t="shared" si="6"/>
        <v>43</v>
      </c>
      <c r="F82" s="126">
        <f>IFERROR(D82/C82,)</f>
        <v>1.0651515151515152</v>
      </c>
      <c r="G82" s="84">
        <f t="shared" ref="G82:G87" si="12">IFERROR(D82/C82-100%,)</f>
        <v>6.5151515151515182E-2</v>
      </c>
    </row>
    <row r="83" spans="1:7" ht="16.5" x14ac:dyDescent="0.25">
      <c r="A83" s="5" t="s">
        <v>14</v>
      </c>
      <c r="B83" s="39">
        <v>910</v>
      </c>
      <c r="C83" s="139">
        <v>122162</v>
      </c>
      <c r="D83" s="139">
        <v>130514.5</v>
      </c>
      <c r="E83" s="127">
        <f t="shared" si="6"/>
        <v>8352.5</v>
      </c>
      <c r="F83" s="126">
        <f>IFERROR(D83/C83,)</f>
        <v>1.0683723252729982</v>
      </c>
      <c r="G83" s="84">
        <f t="shared" si="12"/>
        <v>6.8372325272998191E-2</v>
      </c>
    </row>
    <row r="84" spans="1:7" ht="16.5" x14ac:dyDescent="0.25">
      <c r="A84" s="5" t="s">
        <v>15</v>
      </c>
      <c r="B84" s="39">
        <v>920</v>
      </c>
      <c r="C84" s="139">
        <f>'2021 (план)'!E109</f>
        <v>0</v>
      </c>
      <c r="D84" s="139">
        <f>'2021 факт як сума кварталів'!D109</f>
        <v>0</v>
      </c>
      <c r="E84" s="127">
        <f t="shared" si="6"/>
        <v>0</v>
      </c>
      <c r="F84" s="126">
        <f>IFERROR(D84/C84,)</f>
        <v>0</v>
      </c>
      <c r="G84" s="84">
        <f t="shared" si="12"/>
        <v>0</v>
      </c>
    </row>
    <row r="85" spans="1:7" ht="16.5" x14ac:dyDescent="0.25">
      <c r="A85" s="5" t="s">
        <v>17</v>
      </c>
      <c r="B85" s="39">
        <v>930</v>
      </c>
      <c r="C85" s="139">
        <f>'2021 (план)'!E110</f>
        <v>0</v>
      </c>
      <c r="D85" s="139">
        <f>'2021 факт як сума кварталів'!D110</f>
        <v>0</v>
      </c>
      <c r="E85" s="127">
        <f t="shared" si="6"/>
        <v>0</v>
      </c>
      <c r="F85" s="126">
        <f t="shared" ref="F85:F87" si="13">IFERROR(D85/C85,)</f>
        <v>0</v>
      </c>
      <c r="G85" s="84">
        <f t="shared" si="12"/>
        <v>0</v>
      </c>
    </row>
    <row r="86" spans="1:7" ht="16.5" x14ac:dyDescent="0.25">
      <c r="A86" s="5" t="s">
        <v>211</v>
      </c>
      <c r="B86" s="39">
        <v>940</v>
      </c>
      <c r="C86" s="139">
        <v>0</v>
      </c>
      <c r="D86" s="139">
        <v>0</v>
      </c>
      <c r="E86" s="127">
        <v>0</v>
      </c>
      <c r="F86" s="126">
        <v>0</v>
      </c>
      <c r="G86" s="84"/>
    </row>
    <row r="87" spans="1:7" ht="16.5" customHeight="1" x14ac:dyDescent="0.25">
      <c r="A87" s="5" t="s">
        <v>16</v>
      </c>
      <c r="B87" s="39">
        <v>950</v>
      </c>
      <c r="C87" s="139">
        <f>'2021 (план)'!E111</f>
        <v>0</v>
      </c>
      <c r="D87" s="139">
        <f>'2021 факт як сума кварталів'!D111</f>
        <v>0</v>
      </c>
      <c r="E87" s="127">
        <f t="shared" si="6"/>
        <v>0</v>
      </c>
      <c r="F87" s="126">
        <f t="shared" si="13"/>
        <v>0</v>
      </c>
      <c r="G87" s="84">
        <f t="shared" si="12"/>
        <v>0</v>
      </c>
    </row>
    <row r="90" spans="1:7" s="8" customFormat="1" x14ac:dyDescent="0.2">
      <c r="A90" s="7"/>
    </row>
    <row r="91" spans="1:7" s="29" customFormat="1" ht="16.5" x14ac:dyDescent="0.25">
      <c r="A91" s="45" t="s">
        <v>204</v>
      </c>
      <c r="C91" s="177"/>
      <c r="D91" s="177"/>
      <c r="E91" s="178" t="s">
        <v>205</v>
      </c>
      <c r="F91" s="178"/>
      <c r="G91" s="46"/>
    </row>
    <row r="92" spans="1:7" s="29" customFormat="1" ht="16.5" x14ac:dyDescent="0.25">
      <c r="A92" s="45"/>
      <c r="C92" s="47"/>
      <c r="D92" s="47"/>
      <c r="G92" s="46"/>
    </row>
    <row r="93" spans="1:7" s="29" customFormat="1" ht="16.5" x14ac:dyDescent="0.25">
      <c r="A93" s="45"/>
      <c r="G93" s="46"/>
    </row>
    <row r="94" spans="1:7" s="29" customFormat="1" ht="16.5" x14ac:dyDescent="0.25">
      <c r="A94" s="45" t="s">
        <v>73</v>
      </c>
      <c r="C94" s="177"/>
      <c r="D94" s="177"/>
      <c r="E94" s="158" t="s">
        <v>206</v>
      </c>
      <c r="F94" s="15"/>
    </row>
    <row r="95" spans="1:7" s="8" customFormat="1" ht="16.5" x14ac:dyDescent="0.2">
      <c r="A95" s="48"/>
      <c r="E95" s="100"/>
      <c r="F95" s="100"/>
    </row>
    <row r="96" spans="1:7" s="8" customFormat="1" ht="16.5" x14ac:dyDescent="0.2">
      <c r="A96" s="48"/>
    </row>
    <row r="97" spans="1:7" ht="16.5" x14ac:dyDescent="0.2">
      <c r="A97" s="49"/>
      <c r="B97" s="50"/>
      <c r="C97" s="179"/>
      <c r="D97" s="179"/>
      <c r="E97" s="179"/>
      <c r="F97" s="51"/>
    </row>
    <row r="98" spans="1:7" ht="16.5" x14ac:dyDescent="0.2">
      <c r="A98" s="49"/>
      <c r="B98" s="50"/>
      <c r="C98" s="51"/>
      <c r="D98" s="52"/>
      <c r="E98" s="51"/>
      <c r="F98" s="51"/>
    </row>
    <row r="99" spans="1:7" x14ac:dyDescent="0.2">
      <c r="B99" s="50"/>
      <c r="F99" s="51"/>
    </row>
    <row r="100" spans="1:7" ht="16.5" x14ac:dyDescent="0.2">
      <c r="A100" s="49"/>
      <c r="B100" s="50"/>
      <c r="C100" s="50"/>
      <c r="D100" s="53"/>
      <c r="E100" s="50"/>
      <c r="F100" s="50"/>
      <c r="G100" s="50"/>
    </row>
  </sheetData>
  <mergeCells count="22">
    <mergeCell ref="C91:D91"/>
    <mergeCell ref="E91:F91"/>
    <mergeCell ref="C94:D94"/>
    <mergeCell ref="C97:E97"/>
    <mergeCell ref="A13:A14"/>
    <mergeCell ref="B13:B14"/>
    <mergeCell ref="C13:C14"/>
    <mergeCell ref="D13:D14"/>
    <mergeCell ref="E13:F13"/>
    <mergeCell ref="G13:G14"/>
    <mergeCell ref="B7:F7"/>
    <mergeCell ref="B8:F8"/>
    <mergeCell ref="B9:F9"/>
    <mergeCell ref="B10:F10"/>
    <mergeCell ref="A11:F11"/>
    <mergeCell ref="A12:F12"/>
    <mergeCell ref="B6:F6"/>
    <mergeCell ref="B1:F1"/>
    <mergeCell ref="B2:F2"/>
    <mergeCell ref="B3:F3"/>
    <mergeCell ref="B4:F4"/>
    <mergeCell ref="B5:F5"/>
  </mergeCells>
  <printOptions horizontalCentered="1" verticalCentered="1"/>
  <pageMargins left="0.23622047244094491" right="0.19685039370078741" top="0.78740157480314965" bottom="0.19685039370078741" header="0" footer="0"/>
  <pageSetup paperSize="9" scale="75" fitToHeight="0" orientation="landscape" r:id="rId1"/>
  <rowBreaks count="2" manualBreakCount="2">
    <brk id="30" max="5" man="1"/>
    <brk id="56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0"/>
  <sheetViews>
    <sheetView tabSelected="1" view="pageBreakPreview" zoomScale="75" zoomScaleNormal="110" zoomScaleSheetLayoutView="75" workbookViewId="0">
      <selection activeCell="A11" sqref="A11:F11"/>
    </sheetView>
  </sheetViews>
  <sheetFormatPr defaultColWidth="9.140625" defaultRowHeight="15" x14ac:dyDescent="0.2"/>
  <cols>
    <col min="1" max="1" width="106.42578125" style="44" customWidth="1"/>
    <col min="2" max="2" width="9" style="6" customWidth="1"/>
    <col min="3" max="3" width="19.5703125" style="6" customWidth="1"/>
    <col min="4" max="4" width="18.5703125" style="8" customWidth="1"/>
    <col min="5" max="5" width="20.140625" style="6" customWidth="1"/>
    <col min="6" max="6" width="21.5703125" style="6" customWidth="1"/>
    <col min="7" max="7" width="11.28515625" style="6" customWidth="1"/>
    <col min="8" max="8" width="9.140625" style="6"/>
    <col min="9" max="9" width="9.85546875" style="6" bestFit="1" customWidth="1"/>
    <col min="10" max="10" width="12.140625" style="6" bestFit="1" customWidth="1"/>
    <col min="11" max="12" width="9.85546875" style="6" bestFit="1" customWidth="1"/>
    <col min="13" max="16384" width="9.140625" style="6"/>
  </cols>
  <sheetData>
    <row r="1" spans="1:7" x14ac:dyDescent="0.2">
      <c r="A1" s="5" t="s">
        <v>94</v>
      </c>
      <c r="B1" s="168" t="s">
        <v>208</v>
      </c>
      <c r="C1" s="169"/>
      <c r="D1" s="169"/>
      <c r="E1" s="169"/>
      <c r="F1" s="170"/>
    </row>
    <row r="2" spans="1:7" x14ac:dyDescent="0.2">
      <c r="A2" s="5" t="s">
        <v>95</v>
      </c>
      <c r="B2" s="165" t="s">
        <v>106</v>
      </c>
      <c r="C2" s="166"/>
      <c r="D2" s="166"/>
      <c r="E2" s="166"/>
      <c r="F2" s="167"/>
    </row>
    <row r="3" spans="1:7" x14ac:dyDescent="0.2">
      <c r="A3" s="5" t="s">
        <v>96</v>
      </c>
      <c r="B3" s="165" t="s">
        <v>107</v>
      </c>
      <c r="C3" s="166"/>
      <c r="D3" s="166"/>
      <c r="E3" s="166"/>
      <c r="F3" s="167"/>
    </row>
    <row r="4" spans="1:7" x14ac:dyDescent="0.2">
      <c r="A4" s="5" t="s">
        <v>97</v>
      </c>
      <c r="B4" s="165" t="s">
        <v>177</v>
      </c>
      <c r="C4" s="166"/>
      <c r="D4" s="166"/>
      <c r="E4" s="166"/>
      <c r="F4" s="167"/>
    </row>
    <row r="5" spans="1:7" x14ac:dyDescent="0.2">
      <c r="A5" s="5" t="s">
        <v>99</v>
      </c>
      <c r="B5" s="165" t="s">
        <v>100</v>
      </c>
      <c r="C5" s="166"/>
      <c r="D5" s="166"/>
      <c r="E5" s="166"/>
      <c r="F5" s="167"/>
    </row>
    <row r="6" spans="1:7" x14ac:dyDescent="0.2">
      <c r="A6" s="5" t="s">
        <v>108</v>
      </c>
      <c r="B6" s="165" t="s">
        <v>109</v>
      </c>
      <c r="C6" s="166"/>
      <c r="D6" s="166"/>
      <c r="E6" s="166"/>
      <c r="F6" s="167"/>
    </row>
    <row r="7" spans="1:7" ht="15.75" x14ac:dyDescent="0.25">
      <c r="A7" s="83" t="s">
        <v>98</v>
      </c>
      <c r="B7" s="172">
        <v>570</v>
      </c>
      <c r="C7" s="173"/>
      <c r="D7" s="173"/>
      <c r="E7" s="173"/>
      <c r="F7" s="174"/>
    </row>
    <row r="8" spans="1:7" x14ac:dyDescent="0.2">
      <c r="A8" s="5" t="s">
        <v>101</v>
      </c>
      <c r="B8" s="165" t="s">
        <v>209</v>
      </c>
      <c r="C8" s="166"/>
      <c r="D8" s="166"/>
      <c r="E8" s="166"/>
      <c r="F8" s="167"/>
    </row>
    <row r="9" spans="1:7" x14ac:dyDescent="0.2">
      <c r="A9" s="5" t="s">
        <v>102</v>
      </c>
      <c r="B9" s="165">
        <v>23641747</v>
      </c>
      <c r="C9" s="166"/>
      <c r="D9" s="166"/>
      <c r="E9" s="166"/>
      <c r="F9" s="167"/>
    </row>
    <row r="10" spans="1:7" x14ac:dyDescent="0.2">
      <c r="A10" s="5" t="s">
        <v>103</v>
      </c>
      <c r="B10" s="165" t="s">
        <v>224</v>
      </c>
      <c r="C10" s="166"/>
      <c r="D10" s="166"/>
      <c r="E10" s="166"/>
      <c r="F10" s="167"/>
    </row>
    <row r="11" spans="1:7" s="8" customFormat="1" ht="32.25" customHeight="1" x14ac:dyDescent="0.2">
      <c r="A11" s="175" t="s">
        <v>220</v>
      </c>
      <c r="B11" s="175"/>
      <c r="C11" s="175"/>
      <c r="D11" s="175"/>
      <c r="E11" s="175"/>
      <c r="F11" s="175"/>
    </row>
    <row r="12" spans="1:7" s="8" customFormat="1" ht="15" customHeight="1" x14ac:dyDescent="0.2">
      <c r="A12" s="176" t="str">
        <f>'2021 (план)'!A12:G12</f>
        <v xml:space="preserve">КНП "Новояворівська лікарня ім.Ю.Липи"НМР </v>
      </c>
      <c r="B12" s="176"/>
      <c r="C12" s="176"/>
      <c r="D12" s="176"/>
      <c r="E12" s="176"/>
      <c r="F12" s="176"/>
    </row>
    <row r="13" spans="1:7" s="9" customFormat="1" ht="36" customHeight="1" x14ac:dyDescent="0.2">
      <c r="A13" s="180" t="s">
        <v>30</v>
      </c>
      <c r="B13" s="180" t="s">
        <v>31</v>
      </c>
      <c r="C13" s="182" t="s">
        <v>221</v>
      </c>
      <c r="D13" s="182" t="s">
        <v>222</v>
      </c>
      <c r="E13" s="184" t="s">
        <v>225</v>
      </c>
      <c r="F13" s="184"/>
      <c r="G13" s="171" t="s">
        <v>126</v>
      </c>
    </row>
    <row r="14" spans="1:7" s="10" customFormat="1" ht="30.75" customHeight="1" x14ac:dyDescent="0.2">
      <c r="A14" s="181"/>
      <c r="B14" s="181"/>
      <c r="C14" s="183"/>
      <c r="D14" s="183"/>
      <c r="E14" s="1" t="s">
        <v>104</v>
      </c>
      <c r="F14" s="1" t="s">
        <v>105</v>
      </c>
      <c r="G14" s="171"/>
    </row>
    <row r="15" spans="1:7" s="8" customFormat="1" x14ac:dyDescent="0.2">
      <c r="A15" s="11" t="s">
        <v>32</v>
      </c>
      <c r="B15" s="11" t="s">
        <v>33</v>
      </c>
      <c r="C15" s="11" t="s">
        <v>34</v>
      </c>
      <c r="D15" s="11" t="s">
        <v>35</v>
      </c>
      <c r="E15" s="11" t="s">
        <v>36</v>
      </c>
      <c r="F15" s="11" t="s">
        <v>37</v>
      </c>
    </row>
    <row r="16" spans="1:7" s="15" customFormat="1" ht="15" customHeight="1" x14ac:dyDescent="0.25">
      <c r="A16" s="161" t="s">
        <v>180</v>
      </c>
      <c r="B16" s="13">
        <v>100</v>
      </c>
      <c r="C16" s="127">
        <v>178311.2</v>
      </c>
      <c r="D16" s="163">
        <v>168731.5</v>
      </c>
      <c r="E16" s="127">
        <f>D16-C16</f>
        <v>-9579.7000000000116</v>
      </c>
      <c r="F16" s="126">
        <f t="shared" ref="F16:F59" si="0">IFERROR(D16/C16,)</f>
        <v>0.94627538819771273</v>
      </c>
      <c r="G16" s="84">
        <f>IFERROR(D16/C16-100%,)</f>
        <v>-5.372461180228727E-2</v>
      </c>
    </row>
    <row r="17" spans="1:15" s="8" customFormat="1" ht="18.75" x14ac:dyDescent="0.25">
      <c r="A17" s="161" t="s">
        <v>212</v>
      </c>
      <c r="B17" s="17">
        <v>110</v>
      </c>
      <c r="C17" s="127">
        <v>722.7</v>
      </c>
      <c r="D17" s="127">
        <v>722.7</v>
      </c>
      <c r="E17" s="127">
        <f t="shared" ref="E17:E64" si="1">D17-C17</f>
        <v>0</v>
      </c>
      <c r="F17" s="126">
        <f t="shared" si="0"/>
        <v>1</v>
      </c>
      <c r="G17" s="84">
        <f>IFERROR(D17/C17-100%,)</f>
        <v>0</v>
      </c>
    </row>
    <row r="18" spans="1:15" ht="37.5" x14ac:dyDescent="0.25">
      <c r="A18" s="161" t="s">
        <v>183</v>
      </c>
      <c r="B18" s="17">
        <v>120</v>
      </c>
      <c r="C18" s="127">
        <v>18859.599999999999</v>
      </c>
      <c r="D18" s="127">
        <v>19655.7</v>
      </c>
      <c r="E18" s="127">
        <f t="shared" si="1"/>
        <v>796.10000000000218</v>
      </c>
      <c r="F18" s="126">
        <f t="shared" si="0"/>
        <v>1.0422119239008252</v>
      </c>
      <c r="G18" s="84">
        <f t="shared" ref="G18:G81" si="2">IFERROR(D18/C18-100%,)</f>
        <v>4.2211923900825177E-2</v>
      </c>
    </row>
    <row r="19" spans="1:15" ht="18.75" x14ac:dyDescent="0.25">
      <c r="A19" s="161" t="s">
        <v>184</v>
      </c>
      <c r="B19" s="17">
        <v>121</v>
      </c>
      <c r="C19" s="127">
        <v>0</v>
      </c>
      <c r="D19" s="127">
        <v>0</v>
      </c>
      <c r="E19" s="127">
        <f t="shared" si="1"/>
        <v>0</v>
      </c>
      <c r="F19" s="126">
        <v>5.7</v>
      </c>
      <c r="G19" s="84">
        <f t="shared" si="2"/>
        <v>0</v>
      </c>
    </row>
    <row r="20" spans="1:15" ht="18.75" x14ac:dyDescent="0.25">
      <c r="A20" s="161" t="s">
        <v>27</v>
      </c>
      <c r="B20" s="17">
        <v>130</v>
      </c>
      <c r="C20" s="127">
        <f>SUM(C21+C22)</f>
        <v>9553</v>
      </c>
      <c r="D20" s="127">
        <f>D21+D22</f>
        <v>11154.4</v>
      </c>
      <c r="E20" s="127">
        <f t="shared" si="1"/>
        <v>1601.3999999999996</v>
      </c>
      <c r="F20" s="126">
        <f t="shared" si="0"/>
        <v>1.167633204229038</v>
      </c>
      <c r="G20" s="84">
        <f t="shared" si="2"/>
        <v>0.16763320422903805</v>
      </c>
      <c r="O20" s="6">
        <v>177141.3</v>
      </c>
    </row>
    <row r="21" spans="1:15" ht="18.75" x14ac:dyDescent="0.25">
      <c r="A21" s="160" t="s">
        <v>28</v>
      </c>
      <c r="B21" s="17">
        <v>131</v>
      </c>
      <c r="C21" s="139">
        <v>910</v>
      </c>
      <c r="D21" s="162">
        <v>1595</v>
      </c>
      <c r="E21" s="127">
        <f t="shared" si="1"/>
        <v>685</v>
      </c>
      <c r="F21" s="126">
        <f t="shared" si="0"/>
        <v>1.7527472527472527</v>
      </c>
      <c r="G21" s="84">
        <f t="shared" si="2"/>
        <v>0.75274725274725274</v>
      </c>
    </row>
    <row r="22" spans="1:15" ht="18.75" x14ac:dyDescent="0.25">
      <c r="A22" s="160" t="s">
        <v>181</v>
      </c>
      <c r="B22" s="17">
        <v>132</v>
      </c>
      <c r="C22" s="139">
        <v>8643</v>
      </c>
      <c r="D22" s="162">
        <v>9559.4</v>
      </c>
      <c r="E22" s="127">
        <f t="shared" si="1"/>
        <v>916.39999999999964</v>
      </c>
      <c r="F22" s="126">
        <f t="shared" si="0"/>
        <v>1.1060279995371978</v>
      </c>
      <c r="G22" s="84">
        <f t="shared" si="2"/>
        <v>0.10602799953719777</v>
      </c>
    </row>
    <row r="23" spans="1:15" ht="18.75" x14ac:dyDescent="0.25">
      <c r="A23" s="160" t="s">
        <v>182</v>
      </c>
      <c r="B23" s="17">
        <v>133</v>
      </c>
      <c r="C23" s="139">
        <v>2800</v>
      </c>
      <c r="D23" s="162">
        <v>3627.9</v>
      </c>
      <c r="E23" s="127">
        <f t="shared" si="1"/>
        <v>827.90000000000009</v>
      </c>
      <c r="F23" s="126">
        <f t="shared" si="0"/>
        <v>1.2956785714285715</v>
      </c>
      <c r="G23" s="84">
        <f t="shared" si="2"/>
        <v>0.29567857142857146</v>
      </c>
    </row>
    <row r="24" spans="1:15" s="15" customFormat="1" ht="16.5" x14ac:dyDescent="0.25">
      <c r="A24" s="25" t="s">
        <v>185</v>
      </c>
      <c r="B24" s="26"/>
      <c r="C24" s="127">
        <f>C25+C26+C27+C28+C29+C30+C32+C40+C41+C39</f>
        <v>207985.39999999997</v>
      </c>
      <c r="D24" s="127">
        <f>D25+D26+D27+D28+D29+D30+D32+D40+D41</f>
        <v>208027.4</v>
      </c>
      <c r="E24" s="127">
        <f>D24-C24</f>
        <v>42.000000000029104</v>
      </c>
      <c r="F24" s="126">
        <f t="shared" si="0"/>
        <v>1.0002019372513649</v>
      </c>
      <c r="G24" s="84">
        <f t="shared" si="2"/>
        <v>2.0193725136485874E-4</v>
      </c>
    </row>
    <row r="25" spans="1:15" ht="18.75" x14ac:dyDescent="0.25">
      <c r="A25" s="159" t="s">
        <v>186</v>
      </c>
      <c r="B25" s="17">
        <v>200</v>
      </c>
      <c r="C25" s="139">
        <v>128509.4</v>
      </c>
      <c r="D25" s="162">
        <v>128415.5</v>
      </c>
      <c r="E25" s="127">
        <f t="shared" si="1"/>
        <v>-93.899999999994179</v>
      </c>
      <c r="F25" s="126">
        <f t="shared" si="0"/>
        <v>0.99926931415133835</v>
      </c>
      <c r="G25" s="84">
        <f t="shared" si="2"/>
        <v>-7.3068584866164965E-4</v>
      </c>
    </row>
    <row r="26" spans="1:15" ht="18.75" x14ac:dyDescent="0.25">
      <c r="A26" s="159" t="s">
        <v>187</v>
      </c>
      <c r="B26" s="17">
        <v>210</v>
      </c>
      <c r="C26" s="139">
        <v>26434.799999999999</v>
      </c>
      <c r="D26" s="162">
        <v>26427.8</v>
      </c>
      <c r="E26" s="127">
        <f t="shared" si="1"/>
        <v>-7</v>
      </c>
      <c r="F26" s="126">
        <f t="shared" si="0"/>
        <v>0.99973519754263318</v>
      </c>
      <c r="G26" s="84">
        <f t="shared" si="2"/>
        <v>-2.6480245736681951E-4</v>
      </c>
    </row>
    <row r="27" spans="1:15" ht="18.75" x14ac:dyDescent="0.25">
      <c r="A27" s="159" t="s">
        <v>188</v>
      </c>
      <c r="B27" s="17">
        <v>220</v>
      </c>
      <c r="C27" s="139">
        <v>2754.5</v>
      </c>
      <c r="D27" s="162">
        <v>3170.6</v>
      </c>
      <c r="E27" s="127">
        <f>D27-C27</f>
        <v>416.09999999999991</v>
      </c>
      <c r="F27" s="126">
        <f t="shared" si="0"/>
        <v>1.1510618987111998</v>
      </c>
      <c r="G27" s="84">
        <f t="shared" si="2"/>
        <v>0.15106189871119979</v>
      </c>
    </row>
    <row r="28" spans="1:15" ht="18.75" x14ac:dyDescent="0.25">
      <c r="A28" s="159" t="s">
        <v>189</v>
      </c>
      <c r="B28" s="17">
        <v>230</v>
      </c>
      <c r="C28" s="139">
        <v>22586</v>
      </c>
      <c r="D28" s="162">
        <v>22172.6</v>
      </c>
      <c r="E28" s="127">
        <f t="shared" si="1"/>
        <v>-413.40000000000146</v>
      </c>
      <c r="F28" s="126">
        <f t="shared" si="0"/>
        <v>0.98169662622863718</v>
      </c>
      <c r="G28" s="84">
        <f t="shared" si="2"/>
        <v>-1.8303373771362819E-2</v>
      </c>
    </row>
    <row r="29" spans="1:15" ht="18.75" x14ac:dyDescent="0.25">
      <c r="A29" s="159" t="s">
        <v>125</v>
      </c>
      <c r="B29" s="17">
        <v>240</v>
      </c>
      <c r="C29" s="139">
        <v>3340</v>
      </c>
      <c r="D29" s="162">
        <v>3317</v>
      </c>
      <c r="E29" s="127">
        <f t="shared" si="1"/>
        <v>-23</v>
      </c>
      <c r="F29" s="126">
        <f t="shared" si="0"/>
        <v>0.9931137724550898</v>
      </c>
      <c r="G29" s="84">
        <f t="shared" si="2"/>
        <v>-6.8862275449101951E-3</v>
      </c>
    </row>
    <row r="30" spans="1:15" ht="18.75" x14ac:dyDescent="0.25">
      <c r="A30" s="159" t="s">
        <v>190</v>
      </c>
      <c r="B30" s="17">
        <v>250</v>
      </c>
      <c r="C30" s="139">
        <v>4302.5</v>
      </c>
      <c r="D30" s="162">
        <v>4520.8999999999996</v>
      </c>
      <c r="E30" s="127">
        <f t="shared" si="1"/>
        <v>218.39999999999964</v>
      </c>
      <c r="F30" s="126">
        <f t="shared" si="0"/>
        <v>1.0507611853573502</v>
      </c>
      <c r="G30" s="84">
        <f t="shared" si="2"/>
        <v>5.0761185357350191E-2</v>
      </c>
    </row>
    <row r="31" spans="1:15" s="144" customFormat="1" ht="18.75" x14ac:dyDescent="0.25">
      <c r="A31" s="159" t="s">
        <v>191</v>
      </c>
      <c r="B31" s="11">
        <v>260</v>
      </c>
      <c r="C31" s="139">
        <v>0</v>
      </c>
      <c r="D31" s="162">
        <v>0</v>
      </c>
      <c r="E31" s="127">
        <f t="shared" ref="E31" si="3">D31-C31</f>
        <v>0</v>
      </c>
      <c r="F31" s="126">
        <f t="shared" ref="F31" si="4">IFERROR(D31/C31,)</f>
        <v>0</v>
      </c>
      <c r="G31" s="143"/>
    </row>
    <row r="32" spans="1:15" ht="18.75" x14ac:dyDescent="0.25">
      <c r="A32" s="159" t="s">
        <v>192</v>
      </c>
      <c r="B32" s="17">
        <v>270</v>
      </c>
      <c r="C32" s="127">
        <f>C33+C34+C35+C36+C37+C38</f>
        <v>15982.3</v>
      </c>
      <c r="D32" s="163">
        <f>SUM(D33:D37)</f>
        <v>15967.100000000002</v>
      </c>
      <c r="E32" s="127">
        <f t="shared" si="1"/>
        <v>-15.19999999999709</v>
      </c>
      <c r="F32" s="126">
        <f t="shared" si="0"/>
        <v>0.99904894789861298</v>
      </c>
      <c r="G32" s="84">
        <f t="shared" si="2"/>
        <v>-9.5105210138701768E-4</v>
      </c>
    </row>
    <row r="33" spans="1:7" ht="18.75" x14ac:dyDescent="0.25">
      <c r="A33" s="160" t="s">
        <v>193</v>
      </c>
      <c r="B33" s="17">
        <v>271</v>
      </c>
      <c r="C33" s="139">
        <v>7807</v>
      </c>
      <c r="D33" s="162">
        <v>7806.3</v>
      </c>
      <c r="E33" s="127">
        <f t="shared" si="1"/>
        <v>-0.6999999999998181</v>
      </c>
      <c r="F33" s="126">
        <f t="shared" si="0"/>
        <v>0.99991033687716158</v>
      </c>
      <c r="G33" s="84">
        <f t="shared" si="2"/>
        <v>-8.9663122838423703E-5</v>
      </c>
    </row>
    <row r="34" spans="1:7" ht="18.75" x14ac:dyDescent="0.25">
      <c r="A34" s="160" t="s">
        <v>194</v>
      </c>
      <c r="B34" s="17">
        <v>272</v>
      </c>
      <c r="C34" s="139">
        <v>923.4</v>
      </c>
      <c r="D34" s="162">
        <v>923.4</v>
      </c>
      <c r="E34" s="127">
        <f t="shared" si="1"/>
        <v>0</v>
      </c>
      <c r="F34" s="126">
        <f t="shared" si="0"/>
        <v>1</v>
      </c>
      <c r="G34" s="84">
        <f t="shared" si="2"/>
        <v>0</v>
      </c>
    </row>
    <row r="35" spans="1:7" ht="18.75" x14ac:dyDescent="0.25">
      <c r="A35" s="160" t="s">
        <v>195</v>
      </c>
      <c r="B35" s="17">
        <v>273</v>
      </c>
      <c r="C35" s="139">
        <v>7000</v>
      </c>
      <c r="D35" s="162">
        <v>6997.6</v>
      </c>
      <c r="E35" s="127">
        <f t="shared" si="1"/>
        <v>-2.3999999999996362</v>
      </c>
      <c r="F35" s="126">
        <f t="shared" si="0"/>
        <v>0.99965714285714291</v>
      </c>
      <c r="G35" s="84">
        <f t="shared" si="2"/>
        <v>-3.4285714285708924E-4</v>
      </c>
    </row>
    <row r="36" spans="1:7" ht="18.75" x14ac:dyDescent="0.25">
      <c r="A36" s="160" t="s">
        <v>196</v>
      </c>
      <c r="B36" s="17">
        <v>274</v>
      </c>
      <c r="C36" s="139">
        <v>130.30000000000001</v>
      </c>
      <c r="D36" s="162">
        <v>119.2</v>
      </c>
      <c r="E36" s="127">
        <f t="shared" si="1"/>
        <v>-11.100000000000009</v>
      </c>
      <c r="F36" s="126">
        <f t="shared" si="0"/>
        <v>0.9148119723714504</v>
      </c>
      <c r="G36" s="84">
        <f t="shared" si="2"/>
        <v>-8.5188027628549601E-2</v>
      </c>
    </row>
    <row r="37" spans="1:7" ht="18.75" x14ac:dyDescent="0.25">
      <c r="A37" s="160" t="s">
        <v>197</v>
      </c>
      <c r="B37" s="17">
        <v>275</v>
      </c>
      <c r="C37" s="139">
        <v>121.6</v>
      </c>
      <c r="D37" s="162">
        <v>120.6</v>
      </c>
      <c r="E37" s="127">
        <f t="shared" si="1"/>
        <v>-1</v>
      </c>
      <c r="F37" s="126">
        <f t="shared" si="0"/>
        <v>0.99177631578947367</v>
      </c>
      <c r="G37" s="84">
        <f t="shared" si="2"/>
        <v>-8.2236842105263275E-3</v>
      </c>
    </row>
    <row r="38" spans="1:7" ht="18.75" x14ac:dyDescent="0.25">
      <c r="A38" s="160" t="s">
        <v>198</v>
      </c>
      <c r="B38" s="17">
        <v>276</v>
      </c>
      <c r="C38" s="139"/>
      <c r="D38" s="139">
        <f>'2021 факт як сума кварталів'!D47</f>
        <v>0</v>
      </c>
      <c r="E38" s="127">
        <f t="shared" si="1"/>
        <v>0</v>
      </c>
      <c r="F38" s="126">
        <f t="shared" si="0"/>
        <v>0</v>
      </c>
      <c r="G38" s="84">
        <f t="shared" si="2"/>
        <v>0</v>
      </c>
    </row>
    <row r="39" spans="1:7" ht="37.5" x14ac:dyDescent="0.25">
      <c r="A39" s="159" t="s">
        <v>199</v>
      </c>
      <c r="B39" s="17">
        <v>280</v>
      </c>
      <c r="C39" s="139">
        <v>40</v>
      </c>
      <c r="D39" s="139">
        <f>'2021 факт як сума кварталів'!D48</f>
        <v>0</v>
      </c>
      <c r="E39" s="127">
        <f t="shared" si="1"/>
        <v>-40</v>
      </c>
      <c r="F39" s="126">
        <f t="shared" si="0"/>
        <v>0</v>
      </c>
      <c r="G39" s="84">
        <f t="shared" si="2"/>
        <v>-1</v>
      </c>
    </row>
    <row r="40" spans="1:7" ht="18.75" x14ac:dyDescent="0.25">
      <c r="A40" s="159" t="s">
        <v>200</v>
      </c>
      <c r="B40" s="17">
        <v>290</v>
      </c>
      <c r="C40" s="139">
        <v>2631.8</v>
      </c>
      <c r="D40" s="162">
        <v>2631.8</v>
      </c>
      <c r="E40" s="127">
        <f t="shared" si="1"/>
        <v>0</v>
      </c>
      <c r="F40" s="126">
        <f t="shared" si="0"/>
        <v>1</v>
      </c>
      <c r="G40" s="84">
        <f t="shared" si="2"/>
        <v>0</v>
      </c>
    </row>
    <row r="41" spans="1:7" ht="18.75" x14ac:dyDescent="0.25">
      <c r="A41" s="159" t="s">
        <v>201</v>
      </c>
      <c r="B41" s="17">
        <v>300</v>
      </c>
      <c r="C41" s="139">
        <v>1404.1</v>
      </c>
      <c r="D41" s="162">
        <v>1404.1</v>
      </c>
      <c r="E41" s="127">
        <f t="shared" si="1"/>
        <v>0</v>
      </c>
      <c r="F41" s="126">
        <f t="shared" si="0"/>
        <v>1</v>
      </c>
      <c r="G41" s="84">
        <f t="shared" si="2"/>
        <v>0</v>
      </c>
    </row>
    <row r="42" spans="1:7" ht="18.75" x14ac:dyDescent="0.25">
      <c r="A42" s="159" t="s">
        <v>202</v>
      </c>
      <c r="B42" s="17">
        <v>320</v>
      </c>
      <c r="C42" s="140"/>
      <c r="D42" s="140">
        <f>D43+D45+D44</f>
        <v>0</v>
      </c>
      <c r="E42" s="127">
        <f t="shared" si="1"/>
        <v>0</v>
      </c>
      <c r="F42" s="126">
        <f t="shared" si="0"/>
        <v>0</v>
      </c>
      <c r="G42" s="84">
        <f t="shared" si="2"/>
        <v>0</v>
      </c>
    </row>
    <row r="43" spans="1:7" ht="16.5" x14ac:dyDescent="0.25">
      <c r="A43" s="21"/>
      <c r="B43" s="17"/>
      <c r="C43" s="139"/>
      <c r="D43" s="139">
        <f>'2021 факт як сума кварталів'!D52</f>
        <v>0</v>
      </c>
      <c r="E43" s="127">
        <f t="shared" si="1"/>
        <v>0</v>
      </c>
      <c r="F43" s="126">
        <f t="shared" si="0"/>
        <v>0</v>
      </c>
      <c r="G43" s="84">
        <f t="shared" si="2"/>
        <v>0</v>
      </c>
    </row>
    <row r="44" spans="1:7" ht="16.5" x14ac:dyDescent="0.25">
      <c r="A44" s="21"/>
      <c r="B44" s="17"/>
      <c r="C44" s="139"/>
      <c r="D44" s="139">
        <f>'2021 факт як сума кварталів'!D53</f>
        <v>0</v>
      </c>
      <c r="E44" s="127">
        <f t="shared" si="1"/>
        <v>0</v>
      </c>
      <c r="F44" s="126">
        <f t="shared" si="0"/>
        <v>0</v>
      </c>
      <c r="G44" s="84">
        <f t="shared" si="2"/>
        <v>0</v>
      </c>
    </row>
    <row r="45" spans="1:7" ht="16.5" x14ac:dyDescent="0.25">
      <c r="A45" s="21"/>
      <c r="B45" s="17"/>
      <c r="C45" s="139"/>
      <c r="D45" s="139">
        <f>'2021 факт як сума кварталів'!D54</f>
        <v>0</v>
      </c>
      <c r="E45" s="127">
        <f t="shared" si="1"/>
        <v>0</v>
      </c>
      <c r="F45" s="126">
        <f t="shared" si="0"/>
        <v>0</v>
      </c>
      <c r="G45" s="84">
        <f t="shared" si="2"/>
        <v>0</v>
      </c>
    </row>
    <row r="46" spans="1:7" s="15" customFormat="1" ht="16.5" x14ac:dyDescent="0.25">
      <c r="A46" s="28" t="s">
        <v>64</v>
      </c>
      <c r="B46" s="26"/>
      <c r="C46" s="140">
        <f>C47+C48+C49+C50</f>
        <v>207985.4</v>
      </c>
      <c r="D46" s="140">
        <f>D47+D48+D49+D50</f>
        <v>236684.40000000002</v>
      </c>
      <c r="E46" s="127">
        <f t="shared" si="1"/>
        <v>28699.000000000029</v>
      </c>
      <c r="F46" s="126">
        <f t="shared" si="0"/>
        <v>1.1379856470694578</v>
      </c>
      <c r="G46" s="84">
        <f t="shared" si="2"/>
        <v>0.13798564706945782</v>
      </c>
    </row>
    <row r="47" spans="1:7" ht="16.5" x14ac:dyDescent="0.25">
      <c r="A47" s="19" t="s">
        <v>56</v>
      </c>
      <c r="B47" s="17">
        <v>400</v>
      </c>
      <c r="C47" s="142">
        <v>44662.8</v>
      </c>
      <c r="D47" s="142">
        <v>44281.5</v>
      </c>
      <c r="E47" s="127">
        <f t="shared" si="1"/>
        <v>-381.30000000000291</v>
      </c>
      <c r="F47" s="126">
        <f t="shared" si="0"/>
        <v>0.99146269378543206</v>
      </c>
      <c r="G47" s="84">
        <f t="shared" si="2"/>
        <v>-8.5373062145679413E-3</v>
      </c>
    </row>
    <row r="48" spans="1:7" ht="18.75" x14ac:dyDescent="0.25">
      <c r="A48" s="19" t="s">
        <v>22</v>
      </c>
      <c r="B48" s="17">
        <v>410</v>
      </c>
      <c r="C48" s="139">
        <v>128509.4</v>
      </c>
      <c r="D48" s="162">
        <v>146289</v>
      </c>
      <c r="E48" s="127">
        <f t="shared" si="1"/>
        <v>17779.600000000006</v>
      </c>
      <c r="F48" s="126">
        <f t="shared" si="0"/>
        <v>1.1383525251849282</v>
      </c>
      <c r="G48" s="84">
        <f t="shared" si="2"/>
        <v>0.13835252518492824</v>
      </c>
    </row>
    <row r="49" spans="1:10" ht="16.5" x14ac:dyDescent="0.25">
      <c r="A49" s="19" t="s">
        <v>23</v>
      </c>
      <c r="B49" s="17">
        <v>420</v>
      </c>
      <c r="C49" s="139">
        <v>26434.799999999999</v>
      </c>
      <c r="D49" s="139">
        <v>30157.200000000001</v>
      </c>
      <c r="E49" s="127">
        <f t="shared" si="1"/>
        <v>3722.4000000000015</v>
      </c>
      <c r="F49" s="126">
        <f t="shared" si="0"/>
        <v>1.1408143810431703</v>
      </c>
      <c r="G49" s="84">
        <f t="shared" si="2"/>
        <v>0.14081438104317034</v>
      </c>
      <c r="I49" s="35"/>
    </row>
    <row r="50" spans="1:10" ht="16.5" x14ac:dyDescent="0.25">
      <c r="A50" s="19" t="s">
        <v>57</v>
      </c>
      <c r="B50" s="17">
        <v>440</v>
      </c>
      <c r="C50" s="142">
        <v>8378.4</v>
      </c>
      <c r="D50" s="142">
        <v>15956.7</v>
      </c>
      <c r="E50" s="127">
        <f t="shared" si="1"/>
        <v>7578.3000000000011</v>
      </c>
      <c r="F50" s="126">
        <f t="shared" si="0"/>
        <v>1.9045044399885422</v>
      </c>
      <c r="G50" s="84">
        <f t="shared" si="2"/>
        <v>0.90450443998854224</v>
      </c>
    </row>
    <row r="51" spans="1:10" ht="16.5" x14ac:dyDescent="0.25">
      <c r="A51" s="19"/>
      <c r="B51" s="17">
        <v>450</v>
      </c>
      <c r="C51" s="142"/>
      <c r="D51" s="142"/>
      <c r="E51" s="127">
        <f t="shared" si="1"/>
        <v>0</v>
      </c>
      <c r="F51" s="126">
        <f t="shared" si="0"/>
        <v>0</v>
      </c>
      <c r="G51" s="84">
        <f t="shared" si="2"/>
        <v>0</v>
      </c>
      <c r="J51" s="20"/>
    </row>
    <row r="52" spans="1:10" s="38" customFormat="1" ht="16.5" x14ac:dyDescent="0.25">
      <c r="A52" s="36" t="s">
        <v>65</v>
      </c>
      <c r="B52" s="37"/>
      <c r="C52" s="139"/>
      <c r="D52" s="139"/>
      <c r="E52" s="127"/>
      <c r="F52" s="126"/>
      <c r="G52" s="84">
        <f t="shared" si="2"/>
        <v>0</v>
      </c>
    </row>
    <row r="53" spans="1:10" ht="16.5" x14ac:dyDescent="0.25">
      <c r="A53" s="5" t="s">
        <v>45</v>
      </c>
      <c r="B53" s="39">
        <v>500</v>
      </c>
      <c r="C53" s="127">
        <f t="shared" ref="C53" si="5">C54+C55+C56</f>
        <v>16120</v>
      </c>
      <c r="D53" s="127">
        <f>D54+D55+D56</f>
        <v>15820</v>
      </c>
      <c r="E53" s="127">
        <f t="shared" si="1"/>
        <v>-300</v>
      </c>
      <c r="F53" s="126">
        <f t="shared" si="0"/>
        <v>0.9813895781637717</v>
      </c>
      <c r="G53" s="84">
        <f t="shared" si="2"/>
        <v>-1.8610421836228297E-2</v>
      </c>
    </row>
    <row r="54" spans="1:10" ht="16.5" x14ac:dyDescent="0.25">
      <c r="A54" s="40" t="s">
        <v>0</v>
      </c>
      <c r="B54" s="17">
        <v>501</v>
      </c>
      <c r="C54" s="139">
        <v>8589.2999999999993</v>
      </c>
      <c r="D54" s="139">
        <v>8589.2999999999993</v>
      </c>
      <c r="E54" s="127">
        <f t="shared" si="1"/>
        <v>0</v>
      </c>
      <c r="F54" s="126">
        <f t="shared" si="0"/>
        <v>1</v>
      </c>
      <c r="G54" s="84">
        <f t="shared" si="2"/>
        <v>0</v>
      </c>
    </row>
    <row r="55" spans="1:10" ht="16.5" x14ac:dyDescent="0.25">
      <c r="A55" s="40" t="s">
        <v>46</v>
      </c>
      <c r="B55" s="17">
        <v>502</v>
      </c>
      <c r="C55" s="139">
        <f>'2021 (план)'!F80</f>
        <v>0</v>
      </c>
      <c r="D55" s="139">
        <f>'2021 факт як сума кварталів'!D80</f>
        <v>0</v>
      </c>
      <c r="E55" s="127">
        <f t="shared" si="1"/>
        <v>0</v>
      </c>
      <c r="F55" s="126">
        <f t="shared" si="0"/>
        <v>0</v>
      </c>
      <c r="G55" s="84">
        <f t="shared" si="2"/>
        <v>0</v>
      </c>
    </row>
    <row r="56" spans="1:10" ht="18.75" x14ac:dyDescent="0.25">
      <c r="A56" s="159" t="s">
        <v>203</v>
      </c>
      <c r="B56" s="17">
        <v>503</v>
      </c>
      <c r="C56" s="139">
        <v>7530.7</v>
      </c>
      <c r="D56" s="139">
        <v>7230.7</v>
      </c>
      <c r="E56" s="127">
        <f t="shared" si="1"/>
        <v>-300</v>
      </c>
      <c r="F56" s="126">
        <f t="shared" si="0"/>
        <v>0.96016306585045219</v>
      </c>
      <c r="G56" s="84">
        <f t="shared" si="2"/>
        <v>-3.9836934149547809E-2</v>
      </c>
    </row>
    <row r="57" spans="1:10" ht="16.5" x14ac:dyDescent="0.25">
      <c r="A57" s="11" t="s">
        <v>32</v>
      </c>
      <c r="B57" s="11" t="s">
        <v>33</v>
      </c>
      <c r="C57" s="11" t="s">
        <v>34</v>
      </c>
      <c r="D57" s="11" t="s">
        <v>35</v>
      </c>
      <c r="E57" s="11" t="s">
        <v>36</v>
      </c>
      <c r="F57" s="11" t="s">
        <v>37</v>
      </c>
      <c r="G57" s="84"/>
    </row>
    <row r="58" spans="1:10" ht="16.5" customHeight="1" x14ac:dyDescent="0.25">
      <c r="A58" s="36" t="s">
        <v>1</v>
      </c>
      <c r="B58" s="39">
        <v>510</v>
      </c>
      <c r="C58" s="127">
        <f>C59+C60+C61+C62+C63+C64</f>
        <v>16120</v>
      </c>
      <c r="D58" s="127">
        <f>D59+D60+D61+D62+D63+D64</f>
        <v>15820</v>
      </c>
      <c r="E58" s="127">
        <f t="shared" si="1"/>
        <v>-300</v>
      </c>
      <c r="F58" s="126">
        <f t="shared" si="0"/>
        <v>0.9813895781637717</v>
      </c>
      <c r="G58" s="84">
        <f t="shared" si="2"/>
        <v>-1.8610421836228297E-2</v>
      </c>
    </row>
    <row r="59" spans="1:10" ht="16.5" x14ac:dyDescent="0.25">
      <c r="A59" s="40" t="s">
        <v>2</v>
      </c>
      <c r="B59" s="17">
        <v>511</v>
      </c>
      <c r="C59" s="139">
        <v>600</v>
      </c>
      <c r="D59" s="139">
        <v>600</v>
      </c>
      <c r="E59" s="127">
        <f t="shared" si="1"/>
        <v>0</v>
      </c>
      <c r="F59" s="126">
        <f t="shared" si="0"/>
        <v>1</v>
      </c>
      <c r="G59" s="84">
        <f t="shared" si="2"/>
        <v>0</v>
      </c>
    </row>
    <row r="60" spans="1:10" ht="16.5" x14ac:dyDescent="0.25">
      <c r="A60" s="40" t="s">
        <v>3</v>
      </c>
      <c r="B60" s="17">
        <v>512</v>
      </c>
      <c r="C60" s="139">
        <v>4838.3</v>
      </c>
      <c r="D60" s="139">
        <v>4537.1000000000004</v>
      </c>
      <c r="E60" s="127">
        <f t="shared" si="1"/>
        <v>-301.19999999999982</v>
      </c>
      <c r="F60" s="126">
        <f>IFERROR(D60/C60,)</f>
        <v>0.93774672922307423</v>
      </c>
      <c r="G60" s="84">
        <f t="shared" si="2"/>
        <v>-6.2253270776925773E-2</v>
      </c>
    </row>
    <row r="61" spans="1:10" ht="16.5" x14ac:dyDescent="0.25">
      <c r="A61" s="40" t="s">
        <v>4</v>
      </c>
      <c r="B61" s="17">
        <v>513</v>
      </c>
      <c r="C61" s="139">
        <f>'2021 (план)'!F86</f>
        <v>0</v>
      </c>
      <c r="D61" s="139">
        <f>'2021 факт як сума кварталів'!D86</f>
        <v>0</v>
      </c>
      <c r="E61" s="127">
        <f t="shared" si="1"/>
        <v>0</v>
      </c>
      <c r="F61" s="126">
        <f>IFERROR(D61/C61,)</f>
        <v>0</v>
      </c>
      <c r="G61" s="84">
        <f t="shared" si="2"/>
        <v>0</v>
      </c>
    </row>
    <row r="62" spans="1:10" ht="16.5" x14ac:dyDescent="0.25">
      <c r="A62" s="40" t="s">
        <v>5</v>
      </c>
      <c r="B62" s="17">
        <v>514</v>
      </c>
      <c r="C62" s="139">
        <f>'2021 (план)'!F87</f>
        <v>0</v>
      </c>
      <c r="D62" s="139">
        <f>'2021 факт як сума кварталів'!D87</f>
        <v>0</v>
      </c>
      <c r="E62" s="127">
        <f t="shared" si="1"/>
        <v>0</v>
      </c>
      <c r="F62" s="126">
        <f t="shared" ref="F62:F66" si="6">IFERROR(D62/C62,)</f>
        <v>0</v>
      </c>
      <c r="G62" s="84">
        <f t="shared" si="2"/>
        <v>0</v>
      </c>
    </row>
    <row r="63" spans="1:10" ht="16.5" x14ac:dyDescent="0.25">
      <c r="A63" s="40" t="s">
        <v>71</v>
      </c>
      <c r="B63" s="17">
        <v>515</v>
      </c>
      <c r="C63" s="139">
        <v>0</v>
      </c>
      <c r="D63" s="139">
        <v>0</v>
      </c>
      <c r="E63" s="127">
        <f t="shared" si="1"/>
        <v>0</v>
      </c>
      <c r="F63" s="126">
        <f t="shared" si="6"/>
        <v>0</v>
      </c>
      <c r="G63" s="84">
        <f t="shared" si="2"/>
        <v>0</v>
      </c>
    </row>
    <row r="64" spans="1:10" ht="16.5" x14ac:dyDescent="0.25">
      <c r="A64" s="40" t="s">
        <v>6</v>
      </c>
      <c r="B64" s="17">
        <v>516</v>
      </c>
      <c r="C64" s="139">
        <v>10681.7</v>
      </c>
      <c r="D64" s="139">
        <v>10682.9</v>
      </c>
      <c r="E64" s="127">
        <f t="shared" si="1"/>
        <v>1.1999999999989086</v>
      </c>
      <c r="F64" s="126">
        <f t="shared" si="6"/>
        <v>1.000112341668461</v>
      </c>
      <c r="G64" s="84">
        <f t="shared" si="2"/>
        <v>1.1234166846096905E-4</v>
      </c>
    </row>
    <row r="65" spans="1:12" s="15" customFormat="1" ht="16.5" x14ac:dyDescent="0.25">
      <c r="A65" s="41" t="s">
        <v>68</v>
      </c>
      <c r="B65" s="13"/>
      <c r="C65" s="65"/>
      <c r="D65" s="65"/>
      <c r="E65" s="64"/>
      <c r="F65" s="66"/>
      <c r="G65" s="84">
        <f t="shared" si="2"/>
        <v>0</v>
      </c>
    </row>
    <row r="66" spans="1:12" ht="16.5" x14ac:dyDescent="0.25">
      <c r="A66" s="5" t="s">
        <v>160</v>
      </c>
      <c r="B66" s="39">
        <v>600</v>
      </c>
      <c r="C66" s="140">
        <f t="shared" ref="C66:D66" si="7">C67+C68+C69+C70</f>
        <v>0</v>
      </c>
      <c r="D66" s="140">
        <f t="shared" si="7"/>
        <v>0</v>
      </c>
      <c r="E66" s="127">
        <f t="shared" ref="E66:E87" si="8">D66-C66</f>
        <v>0</v>
      </c>
      <c r="F66" s="126">
        <f t="shared" si="6"/>
        <v>0</v>
      </c>
      <c r="G66" s="84">
        <f t="shared" si="2"/>
        <v>0</v>
      </c>
    </row>
    <row r="67" spans="1:12" ht="16.5" x14ac:dyDescent="0.25">
      <c r="A67" s="40" t="s">
        <v>161</v>
      </c>
      <c r="B67" s="17">
        <v>601</v>
      </c>
      <c r="C67" s="139">
        <f>'2021 (план)'!F92</f>
        <v>0</v>
      </c>
      <c r="D67" s="139">
        <f>'2021 факт як сума кварталів'!D92</f>
        <v>0</v>
      </c>
      <c r="E67" s="127">
        <f t="shared" si="8"/>
        <v>0</v>
      </c>
      <c r="F67" s="126">
        <f>IFERROR(D67/C67,)</f>
        <v>0</v>
      </c>
      <c r="G67" s="84">
        <f t="shared" si="2"/>
        <v>0</v>
      </c>
    </row>
    <row r="68" spans="1:12" ht="16.5" x14ac:dyDescent="0.25">
      <c r="A68" s="40" t="s">
        <v>162</v>
      </c>
      <c r="B68" s="17">
        <v>602</v>
      </c>
      <c r="C68" s="139">
        <f>'2021 (план)'!F93</f>
        <v>0</v>
      </c>
      <c r="D68" s="139">
        <f>'2021 факт як сума кварталів'!D93</f>
        <v>0</v>
      </c>
      <c r="E68" s="127">
        <f t="shared" si="8"/>
        <v>0</v>
      </c>
      <c r="F68" s="126">
        <f>IFERROR(D68/C68,)</f>
        <v>0</v>
      </c>
      <c r="G68" s="84">
        <f t="shared" si="2"/>
        <v>0</v>
      </c>
    </row>
    <row r="69" spans="1:12" ht="16.5" x14ac:dyDescent="0.25">
      <c r="A69" s="40" t="s">
        <v>7</v>
      </c>
      <c r="B69" s="17">
        <v>603</v>
      </c>
      <c r="C69" s="139">
        <f>'2021 (план)'!F94</f>
        <v>0</v>
      </c>
      <c r="D69" s="139">
        <f>'2021 факт як сума кварталів'!D94</f>
        <v>0</v>
      </c>
      <c r="E69" s="127">
        <f t="shared" si="8"/>
        <v>0</v>
      </c>
      <c r="F69" s="126">
        <f t="shared" ref="F69:F72" si="9">IFERROR(D69/C69,)</f>
        <v>0</v>
      </c>
      <c r="G69" s="84">
        <f t="shared" si="2"/>
        <v>0</v>
      </c>
    </row>
    <row r="70" spans="1:12" ht="16.5" x14ac:dyDescent="0.25">
      <c r="A70" s="40" t="s">
        <v>66</v>
      </c>
      <c r="B70" s="17">
        <v>610</v>
      </c>
      <c r="C70" s="139">
        <f>'2021 (план)'!F95</f>
        <v>0</v>
      </c>
      <c r="D70" s="139">
        <f>'2021 факт як сума кварталів'!D95</f>
        <v>0</v>
      </c>
      <c r="E70" s="127">
        <f t="shared" si="8"/>
        <v>0</v>
      </c>
      <c r="F70" s="126">
        <f t="shared" si="9"/>
        <v>0</v>
      </c>
      <c r="G70" s="84">
        <f t="shared" si="2"/>
        <v>0</v>
      </c>
    </row>
    <row r="71" spans="1:12" ht="16.5" x14ac:dyDescent="0.25">
      <c r="A71" s="5" t="s">
        <v>8</v>
      </c>
      <c r="B71" s="39">
        <v>620</v>
      </c>
      <c r="C71" s="140">
        <f t="shared" ref="C71:D71" si="10">C72+C73+C74+C75</f>
        <v>0</v>
      </c>
      <c r="D71" s="140">
        <f t="shared" si="10"/>
        <v>0</v>
      </c>
      <c r="E71" s="127">
        <f t="shared" si="8"/>
        <v>0</v>
      </c>
      <c r="F71" s="126">
        <f t="shared" si="9"/>
        <v>0</v>
      </c>
      <c r="G71" s="84">
        <f t="shared" si="2"/>
        <v>0</v>
      </c>
    </row>
    <row r="72" spans="1:12" ht="16.5" x14ac:dyDescent="0.25">
      <c r="A72" s="40" t="s">
        <v>163</v>
      </c>
      <c r="B72" s="17">
        <v>621</v>
      </c>
      <c r="C72" s="139">
        <f>'2021 (план)'!F97</f>
        <v>0</v>
      </c>
      <c r="D72" s="139">
        <f>'2021 факт як сума кварталів'!D97</f>
        <v>0</v>
      </c>
      <c r="E72" s="127">
        <f t="shared" si="8"/>
        <v>0</v>
      </c>
      <c r="F72" s="126">
        <f t="shared" si="9"/>
        <v>0</v>
      </c>
      <c r="G72" s="84">
        <f t="shared" si="2"/>
        <v>0</v>
      </c>
    </row>
    <row r="73" spans="1:12" ht="16.5" x14ac:dyDescent="0.25">
      <c r="A73" s="40" t="s">
        <v>164</v>
      </c>
      <c r="B73" s="17">
        <v>622</v>
      </c>
      <c r="C73" s="139">
        <f>'2021 (план)'!F98</f>
        <v>0</v>
      </c>
      <c r="D73" s="139">
        <f>'2021 факт як сума кварталів'!D98</f>
        <v>0</v>
      </c>
      <c r="E73" s="127">
        <f t="shared" si="8"/>
        <v>0</v>
      </c>
      <c r="F73" s="126">
        <f>IFERROR(D73/C73,)</f>
        <v>0</v>
      </c>
      <c r="G73" s="84">
        <f t="shared" si="2"/>
        <v>0</v>
      </c>
    </row>
    <row r="74" spans="1:12" ht="16.5" x14ac:dyDescent="0.25">
      <c r="A74" s="40" t="s">
        <v>7</v>
      </c>
      <c r="B74" s="17">
        <v>623</v>
      </c>
      <c r="C74" s="139">
        <f>'2021 (план)'!F99</f>
        <v>0</v>
      </c>
      <c r="D74" s="139">
        <f>'2021 факт як сума кварталів'!D99</f>
        <v>0</v>
      </c>
      <c r="E74" s="127">
        <f t="shared" si="8"/>
        <v>0</v>
      </c>
      <c r="F74" s="126">
        <f>IFERROR(D74/C74,)</f>
        <v>0</v>
      </c>
      <c r="G74" s="84">
        <f t="shared" si="2"/>
        <v>0</v>
      </c>
    </row>
    <row r="75" spans="1:12" ht="16.5" x14ac:dyDescent="0.25">
      <c r="A75" s="40" t="s">
        <v>67</v>
      </c>
      <c r="B75" s="17">
        <v>624</v>
      </c>
      <c r="C75" s="139">
        <f>'2021 (план)'!F100</f>
        <v>0</v>
      </c>
      <c r="D75" s="139">
        <f>'2021 факт як сума кварталів'!D100</f>
        <v>0</v>
      </c>
      <c r="E75" s="127">
        <f t="shared" si="8"/>
        <v>0</v>
      </c>
      <c r="F75" s="126">
        <f t="shared" ref="F75:F76" si="11">IFERROR(D75/C75,)</f>
        <v>0</v>
      </c>
      <c r="G75" s="84">
        <f t="shared" si="2"/>
        <v>0</v>
      </c>
    </row>
    <row r="76" spans="1:12" s="15" customFormat="1" ht="16.5" x14ac:dyDescent="0.25">
      <c r="A76" s="41" t="s">
        <v>10</v>
      </c>
      <c r="B76" s="13">
        <v>700</v>
      </c>
      <c r="C76" s="140">
        <f>C16+C17+C18+C19+C20+C53</f>
        <v>223566.50000000003</v>
      </c>
      <c r="D76" s="140">
        <f>D16+D17+D18+D19+D20+D53+D66</f>
        <v>216084.30000000002</v>
      </c>
      <c r="E76" s="127">
        <f t="shared" si="8"/>
        <v>-7482.2000000000116</v>
      </c>
      <c r="F76" s="126">
        <f t="shared" si="11"/>
        <v>0.96653255295404272</v>
      </c>
      <c r="G76" s="84">
        <f t="shared" si="2"/>
        <v>-3.3467447045957277E-2</v>
      </c>
    </row>
    <row r="77" spans="1:12" s="15" customFormat="1" ht="16.5" x14ac:dyDescent="0.25">
      <c r="A77" s="41" t="s">
        <v>11</v>
      </c>
      <c r="B77" s="13">
        <v>800</v>
      </c>
      <c r="C77" s="140">
        <f>C24+C53</f>
        <v>224105.39999999997</v>
      </c>
      <c r="D77" s="140">
        <f>D24+D58</f>
        <v>223847.4</v>
      </c>
      <c r="E77" s="127">
        <f t="shared" si="8"/>
        <v>-257.9999999999709</v>
      </c>
      <c r="F77" s="126">
        <f>IFERROR(D77/C77,)</f>
        <v>0.99884875598713829</v>
      </c>
      <c r="G77" s="84">
        <f t="shared" si="2"/>
        <v>-1.1512440128617074E-3</v>
      </c>
      <c r="I77" s="42"/>
      <c r="J77" s="42"/>
      <c r="K77" s="42"/>
      <c r="L77" s="42"/>
    </row>
    <row r="78" spans="1:12" s="15" customFormat="1" ht="16.5" x14ac:dyDescent="0.25">
      <c r="A78" s="41" t="s">
        <v>12</v>
      </c>
      <c r="B78" s="13">
        <v>850</v>
      </c>
      <c r="C78" s="140">
        <f t="shared" ref="C78:D78" si="12">C76-C77</f>
        <v>-538.89999999993597</v>
      </c>
      <c r="D78" s="140">
        <f t="shared" si="12"/>
        <v>-7763.0999999999767</v>
      </c>
      <c r="E78" s="127">
        <f t="shared" si="8"/>
        <v>-7224.2000000000407</v>
      </c>
      <c r="F78" s="126">
        <f>IFERROR(D78/C78,)</f>
        <v>14.405455557619037</v>
      </c>
      <c r="G78" s="84">
        <f t="shared" si="2"/>
        <v>13.405455557619037</v>
      </c>
    </row>
    <row r="79" spans="1:12" s="8" customFormat="1" ht="16.5" x14ac:dyDescent="0.25">
      <c r="A79" s="36" t="s">
        <v>69</v>
      </c>
      <c r="B79" s="37"/>
      <c r="C79" s="65"/>
      <c r="D79" s="65"/>
      <c r="E79" s="64"/>
      <c r="F79" s="66"/>
      <c r="G79" s="84">
        <f t="shared" si="2"/>
        <v>0</v>
      </c>
    </row>
    <row r="80" spans="1:12" s="38" customFormat="1" ht="16.5" x14ac:dyDescent="0.25">
      <c r="A80" s="36" t="s">
        <v>123</v>
      </c>
      <c r="B80" s="37"/>
      <c r="C80" s="140">
        <f>'2021 (план)'!I105</f>
        <v>9299.7000000000007</v>
      </c>
      <c r="D80" s="140">
        <v>7995</v>
      </c>
      <c r="E80" s="127">
        <f t="shared" si="8"/>
        <v>-1304.7000000000007</v>
      </c>
      <c r="F80" s="126">
        <f t="shared" ref="F80:F81" si="13">IFERROR(D80/C80,)</f>
        <v>0.85970515177908957</v>
      </c>
      <c r="G80" s="84">
        <f t="shared" si="2"/>
        <v>-0.14029484822091043</v>
      </c>
    </row>
    <row r="81" spans="1:7" s="38" customFormat="1" ht="16.5" x14ac:dyDescent="0.25">
      <c r="A81" s="36" t="s">
        <v>124</v>
      </c>
      <c r="B81" s="37"/>
      <c r="C81" s="140">
        <f>C80+C78</f>
        <v>8760.8000000000648</v>
      </c>
      <c r="D81" s="140">
        <f>D80+D78</f>
        <v>231.90000000002328</v>
      </c>
      <c r="E81" s="127">
        <f t="shared" si="8"/>
        <v>-8528.9000000000415</v>
      </c>
      <c r="F81" s="126">
        <f t="shared" si="13"/>
        <v>2.6470185371201438E-2</v>
      </c>
      <c r="G81" s="84">
        <f t="shared" si="2"/>
        <v>-0.97352981462879851</v>
      </c>
    </row>
    <row r="82" spans="1:7" ht="16.5" x14ac:dyDescent="0.25">
      <c r="A82" s="5" t="s">
        <v>13</v>
      </c>
      <c r="B82" s="39">
        <v>900</v>
      </c>
      <c r="C82" s="139">
        <v>718.5</v>
      </c>
      <c r="D82" s="139">
        <v>559</v>
      </c>
      <c r="E82" s="127">
        <f t="shared" si="8"/>
        <v>-159.5</v>
      </c>
      <c r="F82" s="126">
        <f>IFERROR(D82/C82,)</f>
        <v>0.77800974251913713</v>
      </c>
      <c r="G82" s="84">
        <f t="shared" ref="G82:G87" si="14">IFERROR(D82/C82-100%,)</f>
        <v>-0.22199025748086287</v>
      </c>
    </row>
    <row r="83" spans="1:7" ht="16.5" x14ac:dyDescent="0.25">
      <c r="A83" s="5" t="s">
        <v>14</v>
      </c>
      <c r="B83" s="39">
        <v>910</v>
      </c>
      <c r="C83" s="139">
        <v>245039</v>
      </c>
      <c r="D83" s="139">
        <v>252316.6</v>
      </c>
      <c r="E83" s="127">
        <f t="shared" si="8"/>
        <v>7277.6000000000058</v>
      </c>
      <c r="F83" s="126">
        <f>IFERROR(D83/C83,)</f>
        <v>1.0296997620786896</v>
      </c>
      <c r="G83" s="84">
        <f t="shared" si="14"/>
        <v>2.9699762078689629E-2</v>
      </c>
    </row>
    <row r="84" spans="1:7" ht="16.5" x14ac:dyDescent="0.25">
      <c r="A84" s="5" t="s">
        <v>15</v>
      </c>
      <c r="B84" s="39">
        <v>920</v>
      </c>
      <c r="C84" s="139">
        <f>'2021 (план)'!E109</f>
        <v>0</v>
      </c>
      <c r="D84" s="139">
        <f>'2021 факт як сума кварталів'!D109</f>
        <v>0</v>
      </c>
      <c r="E84" s="127">
        <f t="shared" si="8"/>
        <v>0</v>
      </c>
      <c r="F84" s="126">
        <f>IFERROR(D84/C84,)</f>
        <v>0</v>
      </c>
      <c r="G84" s="84">
        <f t="shared" si="14"/>
        <v>0</v>
      </c>
    </row>
    <row r="85" spans="1:7" ht="16.5" x14ac:dyDescent="0.25">
      <c r="A85" s="5" t="s">
        <v>17</v>
      </c>
      <c r="B85" s="39">
        <v>930</v>
      </c>
      <c r="C85" s="139">
        <f>'2021 (план)'!E110</f>
        <v>0</v>
      </c>
      <c r="D85" s="139">
        <f>'2021 факт як сума кварталів'!D110</f>
        <v>0</v>
      </c>
      <c r="E85" s="127">
        <f t="shared" si="8"/>
        <v>0</v>
      </c>
      <c r="F85" s="126">
        <f t="shared" ref="F85:F87" si="15">IFERROR(D85/C85,)</f>
        <v>0</v>
      </c>
      <c r="G85" s="84">
        <f t="shared" si="14"/>
        <v>0</v>
      </c>
    </row>
    <row r="86" spans="1:7" ht="16.5" x14ac:dyDescent="0.25">
      <c r="A86" s="5" t="s">
        <v>211</v>
      </c>
      <c r="B86" s="39">
        <v>940</v>
      </c>
      <c r="C86" s="139">
        <v>0</v>
      </c>
      <c r="D86" s="139">
        <v>0</v>
      </c>
      <c r="E86" s="127">
        <v>0</v>
      </c>
      <c r="F86" s="126">
        <v>0</v>
      </c>
      <c r="G86" s="84"/>
    </row>
    <row r="87" spans="1:7" ht="16.5" customHeight="1" x14ac:dyDescent="0.25">
      <c r="A87" s="5" t="s">
        <v>16</v>
      </c>
      <c r="B87" s="39">
        <v>950</v>
      </c>
      <c r="C87" s="139">
        <f>'2021 (план)'!E111</f>
        <v>0</v>
      </c>
      <c r="D87" s="139">
        <f>'2021 факт як сума кварталів'!D111</f>
        <v>0</v>
      </c>
      <c r="E87" s="127">
        <f t="shared" si="8"/>
        <v>0</v>
      </c>
      <c r="F87" s="126">
        <f t="shared" si="15"/>
        <v>0</v>
      </c>
      <c r="G87" s="84">
        <f t="shared" si="14"/>
        <v>0</v>
      </c>
    </row>
    <row r="90" spans="1:7" s="8" customFormat="1" x14ac:dyDescent="0.2">
      <c r="A90" s="7"/>
    </row>
    <row r="91" spans="1:7" s="29" customFormat="1" ht="16.5" x14ac:dyDescent="0.25">
      <c r="A91" s="45" t="s">
        <v>204</v>
      </c>
      <c r="C91" s="177"/>
      <c r="D91" s="177"/>
      <c r="E91" s="178" t="s">
        <v>223</v>
      </c>
      <c r="F91" s="178"/>
      <c r="G91" s="46"/>
    </row>
    <row r="92" spans="1:7" s="29" customFormat="1" ht="16.5" x14ac:dyDescent="0.25">
      <c r="A92" s="45"/>
      <c r="C92" s="47"/>
      <c r="D92" s="47"/>
      <c r="G92" s="46"/>
    </row>
    <row r="93" spans="1:7" s="29" customFormat="1" ht="16.5" x14ac:dyDescent="0.25">
      <c r="A93" s="45"/>
      <c r="G93" s="46"/>
    </row>
    <row r="94" spans="1:7" s="29" customFormat="1" ht="16.5" x14ac:dyDescent="0.25">
      <c r="A94" s="45" t="s">
        <v>73</v>
      </c>
      <c r="C94" s="177"/>
      <c r="D94" s="177"/>
      <c r="E94" s="158" t="s">
        <v>206</v>
      </c>
      <c r="F94" s="15"/>
    </row>
    <row r="95" spans="1:7" s="8" customFormat="1" ht="16.5" x14ac:dyDescent="0.2">
      <c r="A95" s="48"/>
      <c r="E95" s="100"/>
      <c r="F95" s="100"/>
    </row>
    <row r="96" spans="1:7" s="8" customFormat="1" ht="16.5" x14ac:dyDescent="0.2">
      <c r="A96" s="48"/>
    </row>
    <row r="97" spans="1:7" ht="16.5" x14ac:dyDescent="0.2">
      <c r="A97" s="49"/>
      <c r="B97" s="50"/>
      <c r="C97" s="179"/>
      <c r="D97" s="179"/>
      <c r="E97" s="179"/>
      <c r="F97" s="51"/>
    </row>
    <row r="98" spans="1:7" ht="16.5" x14ac:dyDescent="0.2">
      <c r="A98" s="49"/>
      <c r="B98" s="50"/>
      <c r="C98" s="51"/>
      <c r="D98" s="52"/>
      <c r="E98" s="51"/>
      <c r="F98" s="51"/>
    </row>
    <row r="99" spans="1:7" x14ac:dyDescent="0.2">
      <c r="B99" s="50"/>
      <c r="F99" s="51"/>
    </row>
    <row r="100" spans="1:7" ht="16.5" x14ac:dyDescent="0.2">
      <c r="A100" s="49"/>
      <c r="B100" s="50"/>
      <c r="C100" s="50"/>
      <c r="D100" s="53"/>
      <c r="E100" s="50"/>
      <c r="F100" s="50"/>
      <c r="G100" s="50"/>
    </row>
  </sheetData>
  <mergeCells count="22">
    <mergeCell ref="C91:D91"/>
    <mergeCell ref="E91:F91"/>
    <mergeCell ref="C94:D94"/>
    <mergeCell ref="C97:E97"/>
    <mergeCell ref="A13:A14"/>
    <mergeCell ref="B13:B14"/>
    <mergeCell ref="C13:C14"/>
    <mergeCell ref="D13:D14"/>
    <mergeCell ref="E13:F13"/>
    <mergeCell ref="G13:G14"/>
    <mergeCell ref="B7:F7"/>
    <mergeCell ref="B8:F8"/>
    <mergeCell ref="B9:F9"/>
    <mergeCell ref="B10:F10"/>
    <mergeCell ref="A11:F11"/>
    <mergeCell ref="A12:F12"/>
    <mergeCell ref="B6:F6"/>
    <mergeCell ref="B1:F1"/>
    <mergeCell ref="B2:F2"/>
    <mergeCell ref="B3:F3"/>
    <mergeCell ref="B4:F4"/>
    <mergeCell ref="B5:F5"/>
  </mergeCells>
  <printOptions horizontalCentered="1" verticalCentered="1"/>
  <pageMargins left="0.23622047244094491" right="0.19685039370078741" top="0.78740157480314965" bottom="0.19685039370078741" header="0" footer="0"/>
  <pageSetup paperSize="9" scale="75" fitToHeight="0" orientation="landscape" r:id="rId1"/>
  <rowBreaks count="2" manualBreakCount="2">
    <brk id="30" max="5" man="1"/>
    <brk id="56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4"/>
  <sheetViews>
    <sheetView view="pageBreakPreview" zoomScale="75" zoomScaleNormal="110" zoomScaleSheetLayoutView="75" workbookViewId="0">
      <selection activeCell="E115" sqref="E115:F118"/>
    </sheetView>
  </sheetViews>
  <sheetFormatPr defaultColWidth="9.140625" defaultRowHeight="15" x14ac:dyDescent="0.2"/>
  <cols>
    <col min="1" max="1" width="109.85546875" style="44" customWidth="1"/>
    <col min="2" max="2" width="7.7109375" style="6" customWidth="1"/>
    <col min="3" max="3" width="15.140625" style="6" customWidth="1"/>
    <col min="4" max="4" width="15.140625" style="8" bestFit="1" customWidth="1"/>
    <col min="5" max="5" width="16.85546875" style="6" bestFit="1" customWidth="1"/>
    <col min="6" max="6" width="19.140625" style="6" customWidth="1"/>
    <col min="7" max="7" width="11.28515625" style="6" customWidth="1"/>
    <col min="8" max="8" width="9.140625" style="6"/>
    <col min="9" max="9" width="9.85546875" style="6" bestFit="1" customWidth="1"/>
    <col min="10" max="10" width="12.140625" style="6" bestFit="1" customWidth="1"/>
    <col min="11" max="12" width="9.85546875" style="6" bestFit="1" customWidth="1"/>
    <col min="13" max="16384" width="9.140625" style="6"/>
  </cols>
  <sheetData>
    <row r="1" spans="1:7" x14ac:dyDescent="0.2">
      <c r="A1" s="5" t="s">
        <v>94</v>
      </c>
      <c r="B1" s="168" t="str">
        <f>'1 кв'!B1:F1</f>
        <v>КНП "Новояворівська лікарня ім.Ю.Липи"НМР</v>
      </c>
      <c r="C1" s="169"/>
      <c r="D1" s="169"/>
      <c r="E1" s="169"/>
      <c r="F1" s="170"/>
    </row>
    <row r="2" spans="1:7" x14ac:dyDescent="0.2">
      <c r="A2" s="5" t="s">
        <v>95</v>
      </c>
      <c r="B2" s="165" t="str">
        <f>'1 кв'!B2:F2</f>
        <v>Комунальне некомерційне підприємство</v>
      </c>
      <c r="C2" s="166"/>
      <c r="D2" s="166"/>
      <c r="E2" s="166"/>
      <c r="F2" s="167"/>
    </row>
    <row r="3" spans="1:7" x14ac:dyDescent="0.2">
      <c r="A3" s="5" t="s">
        <v>96</v>
      </c>
      <c r="B3" s="165" t="str">
        <f>'1 кв'!B3:F3</f>
        <v>Управління охорони здоров'я</v>
      </c>
      <c r="C3" s="166"/>
      <c r="D3" s="166"/>
      <c r="E3" s="166"/>
      <c r="F3" s="167"/>
    </row>
    <row r="4" spans="1:7" x14ac:dyDescent="0.2">
      <c r="A4" s="5" t="s">
        <v>97</v>
      </c>
      <c r="B4" s="165" t="str">
        <f>'1 кв'!B4:F4</f>
        <v>86.10. Діяльність лікарняних закладів</v>
      </c>
      <c r="C4" s="166"/>
      <c r="D4" s="166"/>
      <c r="E4" s="166"/>
      <c r="F4" s="167"/>
    </row>
    <row r="5" spans="1:7" x14ac:dyDescent="0.2">
      <c r="A5" s="5" t="s">
        <v>99</v>
      </c>
      <c r="B5" s="165" t="str">
        <f>'1 кв'!B5:F5</f>
        <v xml:space="preserve"> тис грн</v>
      </c>
      <c r="C5" s="166"/>
      <c r="D5" s="166"/>
      <c r="E5" s="166"/>
      <c r="F5" s="167"/>
    </row>
    <row r="6" spans="1:7" x14ac:dyDescent="0.2">
      <c r="A6" s="5" t="s">
        <v>108</v>
      </c>
      <c r="B6" s="165" t="str">
        <f>'1 кв'!B6:F6</f>
        <v>комунальна</v>
      </c>
      <c r="C6" s="166"/>
      <c r="D6" s="166"/>
      <c r="E6" s="166"/>
      <c r="F6" s="167"/>
    </row>
    <row r="7" spans="1:7" ht="15.75" x14ac:dyDescent="0.25">
      <c r="A7" s="5" t="s">
        <v>98</v>
      </c>
      <c r="B7" s="185">
        <f>'1 кв'!B7:F7</f>
        <v>705</v>
      </c>
      <c r="C7" s="186"/>
      <c r="D7" s="186"/>
      <c r="E7" s="186"/>
      <c r="F7" s="187"/>
    </row>
    <row r="8" spans="1:7" x14ac:dyDescent="0.2">
      <c r="A8" s="5" t="s">
        <v>101</v>
      </c>
      <c r="B8" s="165" t="str">
        <f>'1 кв'!B8:F8</f>
        <v xml:space="preserve">м. Новояворівськ, вул. шевченка,18 </v>
      </c>
      <c r="C8" s="166"/>
      <c r="D8" s="166"/>
      <c r="E8" s="166"/>
      <c r="F8" s="167"/>
    </row>
    <row r="9" spans="1:7" x14ac:dyDescent="0.2">
      <c r="A9" s="5" t="s">
        <v>102</v>
      </c>
      <c r="B9" s="165">
        <f>'1 кв'!B9:F9</f>
        <v>23640471</v>
      </c>
      <c r="C9" s="166"/>
      <c r="D9" s="166"/>
      <c r="E9" s="166"/>
      <c r="F9" s="167"/>
    </row>
    <row r="10" spans="1:7" x14ac:dyDescent="0.2">
      <c r="A10" s="5" t="s">
        <v>103</v>
      </c>
      <c r="B10" s="165" t="str">
        <f>'1 кв'!B10:F10</f>
        <v>Мороз Григорій Васильович</v>
      </c>
      <c r="C10" s="166"/>
      <c r="D10" s="166"/>
      <c r="E10" s="166"/>
      <c r="F10" s="167"/>
    </row>
    <row r="11" spans="1:7" s="8" customFormat="1" ht="27.75" customHeight="1" x14ac:dyDescent="0.2">
      <c r="A11" s="175" t="s">
        <v>148</v>
      </c>
      <c r="B11" s="175"/>
      <c r="C11" s="175"/>
      <c r="D11" s="175"/>
      <c r="E11" s="175"/>
      <c r="F11" s="175"/>
    </row>
    <row r="12" spans="1:7" s="8" customFormat="1" ht="15.75" customHeight="1" x14ac:dyDescent="0.2">
      <c r="A12" s="176" t="str">
        <f>'1 кв'!A12:F12</f>
        <v xml:space="preserve">КНП "Новояворівська лікарня ім.Ю.Липи"НМР </v>
      </c>
      <c r="B12" s="176"/>
      <c r="C12" s="176"/>
      <c r="D12" s="176"/>
      <c r="E12" s="176"/>
      <c r="F12" s="176"/>
    </row>
    <row r="13" spans="1:7" s="9" customFormat="1" ht="36" customHeight="1" x14ac:dyDescent="0.2">
      <c r="A13" s="180" t="s">
        <v>30</v>
      </c>
      <c r="B13" s="180" t="s">
        <v>31</v>
      </c>
      <c r="C13" s="182" t="s">
        <v>149</v>
      </c>
      <c r="D13" s="182" t="s">
        <v>150</v>
      </c>
      <c r="E13" s="188" t="s">
        <v>151</v>
      </c>
      <c r="F13" s="189"/>
      <c r="G13" s="171" t="str">
        <f>'1 кв'!G13:G14</f>
        <v>Пере/недовиконання плану
+/-</v>
      </c>
    </row>
    <row r="14" spans="1:7" s="10" customFormat="1" ht="22.5" customHeight="1" x14ac:dyDescent="0.2">
      <c r="A14" s="181"/>
      <c r="B14" s="181"/>
      <c r="C14" s="183"/>
      <c r="D14" s="183"/>
      <c r="E14" s="1" t="s">
        <v>104</v>
      </c>
      <c r="F14" s="1" t="s">
        <v>105</v>
      </c>
      <c r="G14" s="171"/>
    </row>
    <row r="15" spans="1:7" s="8" customFormat="1" x14ac:dyDescent="0.2">
      <c r="A15" s="11" t="s">
        <v>32</v>
      </c>
      <c r="B15" s="11" t="s">
        <v>33</v>
      </c>
      <c r="C15" s="11" t="s">
        <v>34</v>
      </c>
      <c r="D15" s="11" t="s">
        <v>35</v>
      </c>
      <c r="E15" s="11" t="s">
        <v>36</v>
      </c>
      <c r="F15" s="11" t="s">
        <v>37</v>
      </c>
    </row>
    <row r="16" spans="1:7" s="15" customFormat="1" ht="15" customHeight="1" x14ac:dyDescent="0.25">
      <c r="A16" s="12" t="s">
        <v>72</v>
      </c>
      <c r="B16" s="13">
        <v>100</v>
      </c>
      <c r="C16" s="134">
        <f t="shared" ref="C16:D16" si="0">C17+C22+C24+C26+C32</f>
        <v>36455.4</v>
      </c>
      <c r="D16" s="134">
        <f t="shared" si="0"/>
        <v>0</v>
      </c>
      <c r="E16" s="128">
        <f>D16-C16</f>
        <v>-36455.4</v>
      </c>
      <c r="F16" s="129">
        <f>IFERROR(D16/C16,)</f>
        <v>0</v>
      </c>
      <c r="G16" s="84">
        <f>IFERROR(D16/C16-100%,)</f>
        <v>-1</v>
      </c>
    </row>
    <row r="17" spans="1:7" s="8" customFormat="1" ht="16.5" x14ac:dyDescent="0.25">
      <c r="A17" s="16" t="s">
        <v>79</v>
      </c>
      <c r="B17" s="17">
        <v>110</v>
      </c>
      <c r="C17" s="134">
        <f>C18+C19+C20+C21</f>
        <v>33914.5</v>
      </c>
      <c r="D17" s="134">
        <f>D18+D19+D20+D21</f>
        <v>0</v>
      </c>
      <c r="E17" s="128">
        <f t="shared" ref="E17:E46" si="1">D17-C17</f>
        <v>-33914.5</v>
      </c>
      <c r="F17" s="129">
        <f>IFERROR(D17/C17,)</f>
        <v>0</v>
      </c>
      <c r="G17" s="84">
        <f t="shared" ref="G17:G84" si="2">IFERROR(D17/C17-100%,)</f>
        <v>-1</v>
      </c>
    </row>
    <row r="18" spans="1:7" ht="16.5" x14ac:dyDescent="0.25">
      <c r="A18" s="19" t="s">
        <v>74</v>
      </c>
      <c r="B18" s="17" t="s">
        <v>76</v>
      </c>
      <c r="C18" s="139">
        <f>'2021 (план)'!G18</f>
        <v>8971.2999999999993</v>
      </c>
      <c r="D18" s="139">
        <f>'2021 факт як сума кварталів'!E18</f>
        <v>0</v>
      </c>
      <c r="E18" s="128">
        <f t="shared" si="1"/>
        <v>-8971.2999999999993</v>
      </c>
      <c r="F18" s="129">
        <f t="shared" ref="F18:F23" si="3">IFERROR(D18/C18,)</f>
        <v>0</v>
      </c>
      <c r="G18" s="84">
        <f t="shared" si="2"/>
        <v>-1</v>
      </c>
    </row>
    <row r="19" spans="1:7" ht="16.5" x14ac:dyDescent="0.25">
      <c r="A19" s="19" t="s">
        <v>75</v>
      </c>
      <c r="B19" s="17" t="s">
        <v>77</v>
      </c>
      <c r="C19" s="139">
        <f>'2021 (план)'!G19</f>
        <v>62.3</v>
      </c>
      <c r="D19" s="139">
        <f>'2021 факт як сума кварталів'!E19</f>
        <v>0</v>
      </c>
      <c r="E19" s="128">
        <f t="shared" si="1"/>
        <v>-62.3</v>
      </c>
      <c r="F19" s="129">
        <f t="shared" si="3"/>
        <v>0</v>
      </c>
      <c r="G19" s="84">
        <f t="shared" si="2"/>
        <v>-1</v>
      </c>
    </row>
    <row r="20" spans="1:7" ht="16.5" x14ac:dyDescent="0.25">
      <c r="A20" s="19" t="s">
        <v>132</v>
      </c>
      <c r="B20" s="17" t="s">
        <v>130</v>
      </c>
      <c r="C20" s="139">
        <f>'2021 (план)'!G20</f>
        <v>24269.599999999999</v>
      </c>
      <c r="D20" s="139">
        <f>'2021 факт як сума кварталів'!E20</f>
        <v>0</v>
      </c>
      <c r="E20" s="128">
        <f t="shared" si="1"/>
        <v>-24269.599999999999</v>
      </c>
      <c r="F20" s="129">
        <f t="shared" si="3"/>
        <v>0</v>
      </c>
      <c r="G20" s="84">
        <f t="shared" si="2"/>
        <v>-1</v>
      </c>
    </row>
    <row r="21" spans="1:7" ht="16.5" x14ac:dyDescent="0.25">
      <c r="A21" s="94" t="s">
        <v>170</v>
      </c>
      <c r="B21" s="17" t="s">
        <v>131</v>
      </c>
      <c r="C21" s="139">
        <f>'2021 (план)'!G21</f>
        <v>611.29999999999995</v>
      </c>
      <c r="D21" s="139">
        <f>'2021 факт як сума кварталів'!E21</f>
        <v>0</v>
      </c>
      <c r="E21" s="128">
        <f t="shared" si="1"/>
        <v>-611.29999999999995</v>
      </c>
      <c r="F21" s="129">
        <f t="shared" si="3"/>
        <v>0</v>
      </c>
      <c r="G21" s="84">
        <f t="shared" si="2"/>
        <v>-1</v>
      </c>
    </row>
    <row r="22" spans="1:7" ht="16.5" x14ac:dyDescent="0.25">
      <c r="A22" s="21" t="s">
        <v>47</v>
      </c>
      <c r="B22" s="17">
        <v>111</v>
      </c>
      <c r="C22" s="139">
        <f>'2021 (план)'!G22</f>
        <v>2321</v>
      </c>
      <c r="D22" s="139">
        <f>'2021 факт як сума кварталів'!E22</f>
        <v>0</v>
      </c>
      <c r="E22" s="128">
        <f t="shared" si="1"/>
        <v>-2321</v>
      </c>
      <c r="F22" s="129">
        <f t="shared" si="3"/>
        <v>0</v>
      </c>
      <c r="G22" s="84">
        <f t="shared" si="2"/>
        <v>-1</v>
      </c>
    </row>
    <row r="23" spans="1:7" ht="16.5" x14ac:dyDescent="0.25">
      <c r="A23" s="19" t="s">
        <v>48</v>
      </c>
      <c r="B23" s="17" t="s">
        <v>59</v>
      </c>
      <c r="C23" s="139">
        <f>'2021 (план)'!G23</f>
        <v>1289.5999999999999</v>
      </c>
      <c r="D23" s="139">
        <f>'2021 факт як сума кварталів'!E23</f>
        <v>0</v>
      </c>
      <c r="E23" s="128">
        <f t="shared" si="1"/>
        <v>-1289.5999999999999</v>
      </c>
      <c r="F23" s="129">
        <f t="shared" si="3"/>
        <v>0</v>
      </c>
      <c r="G23" s="84">
        <f t="shared" si="2"/>
        <v>-1</v>
      </c>
    </row>
    <row r="24" spans="1:7" ht="16.5" x14ac:dyDescent="0.25">
      <c r="A24" s="21" t="s">
        <v>38</v>
      </c>
      <c r="B24" s="17">
        <v>120</v>
      </c>
      <c r="C24" s="134">
        <f t="shared" ref="C24:D24" si="4">C25</f>
        <v>0</v>
      </c>
      <c r="D24" s="134">
        <f t="shared" si="4"/>
        <v>0</v>
      </c>
      <c r="E24" s="128">
        <f t="shared" si="1"/>
        <v>0</v>
      </c>
      <c r="F24" s="129">
        <f t="shared" ref="F24:F46" si="5">IFERROR(D24/C24,)</f>
        <v>0</v>
      </c>
      <c r="G24" s="84">
        <f t="shared" si="2"/>
        <v>0</v>
      </c>
    </row>
    <row r="25" spans="1:7" ht="16.5" x14ac:dyDescent="0.25">
      <c r="A25" s="21"/>
      <c r="B25" s="17">
        <v>121</v>
      </c>
      <c r="C25" s="139">
        <f>'2021 (план)'!G25</f>
        <v>0</v>
      </c>
      <c r="D25" s="139">
        <f>'2021 факт як сума кварталів'!E25</f>
        <v>0</v>
      </c>
      <c r="E25" s="128">
        <f t="shared" si="1"/>
        <v>0</v>
      </c>
      <c r="F25" s="129">
        <f t="shared" si="5"/>
        <v>0</v>
      </c>
      <c r="G25" s="84">
        <f t="shared" si="2"/>
        <v>0</v>
      </c>
    </row>
    <row r="26" spans="1:7" ht="16.5" x14ac:dyDescent="0.25">
      <c r="A26" s="22" t="s">
        <v>27</v>
      </c>
      <c r="B26" s="17">
        <v>130</v>
      </c>
      <c r="C26" s="134">
        <f t="shared" ref="C26:D26" si="6">C27+C28+C29</f>
        <v>219.9</v>
      </c>
      <c r="D26" s="134">
        <f t="shared" si="6"/>
        <v>0</v>
      </c>
      <c r="E26" s="128">
        <f t="shared" si="1"/>
        <v>-219.9</v>
      </c>
      <c r="F26" s="129">
        <f t="shared" si="5"/>
        <v>0</v>
      </c>
      <c r="G26" s="84">
        <f t="shared" si="2"/>
        <v>-1</v>
      </c>
    </row>
    <row r="27" spans="1:7" ht="16.5" x14ac:dyDescent="0.25">
      <c r="A27" s="19" t="s">
        <v>28</v>
      </c>
      <c r="B27" s="17">
        <v>131</v>
      </c>
      <c r="C27" s="139">
        <f>'2021 (план)'!G27</f>
        <v>9.3000000000000007</v>
      </c>
      <c r="D27" s="139">
        <f>'2021 факт як сума кварталів'!E27</f>
        <v>0</v>
      </c>
      <c r="E27" s="128">
        <f t="shared" si="1"/>
        <v>-9.3000000000000007</v>
      </c>
      <c r="F27" s="129">
        <f t="shared" si="5"/>
        <v>0</v>
      </c>
      <c r="G27" s="84">
        <f t="shared" si="2"/>
        <v>-1</v>
      </c>
    </row>
    <row r="28" spans="1:7" ht="16.5" x14ac:dyDescent="0.25">
      <c r="A28" s="19" t="s">
        <v>29</v>
      </c>
      <c r="B28" s="23">
        <v>132</v>
      </c>
      <c r="C28" s="139">
        <f>'2021 (план)'!G28</f>
        <v>2</v>
      </c>
      <c r="D28" s="139">
        <f>'2021 факт як сума кварталів'!E28</f>
        <v>0</v>
      </c>
      <c r="E28" s="128">
        <f t="shared" si="1"/>
        <v>-2</v>
      </c>
      <c r="F28" s="129">
        <f t="shared" si="5"/>
        <v>0</v>
      </c>
      <c r="G28" s="84">
        <f t="shared" si="2"/>
        <v>-1</v>
      </c>
    </row>
    <row r="29" spans="1:7" ht="30" x14ac:dyDescent="0.25">
      <c r="A29" s="19" t="s">
        <v>80</v>
      </c>
      <c r="B29" s="23">
        <v>133</v>
      </c>
      <c r="C29" s="134">
        <f t="shared" ref="C29:D29" si="7">C30+C31</f>
        <v>208.6</v>
      </c>
      <c r="D29" s="134">
        <f t="shared" si="7"/>
        <v>0</v>
      </c>
      <c r="E29" s="128">
        <f t="shared" si="1"/>
        <v>-208.6</v>
      </c>
      <c r="F29" s="129">
        <f t="shared" si="5"/>
        <v>0</v>
      </c>
      <c r="G29" s="84">
        <f t="shared" si="2"/>
        <v>-1</v>
      </c>
    </row>
    <row r="30" spans="1:7" ht="16.5" x14ac:dyDescent="0.25">
      <c r="A30" s="24" t="s">
        <v>83</v>
      </c>
      <c r="B30" s="23" t="s">
        <v>84</v>
      </c>
      <c r="C30" s="139">
        <f>'2021 (план)'!G30</f>
        <v>208.6</v>
      </c>
      <c r="D30" s="139">
        <f>'2021 факт як сума кварталів'!E30</f>
        <v>0</v>
      </c>
      <c r="E30" s="128">
        <f t="shared" si="1"/>
        <v>-208.6</v>
      </c>
      <c r="F30" s="129">
        <f t="shared" si="5"/>
        <v>0</v>
      </c>
      <c r="G30" s="84">
        <f t="shared" si="2"/>
        <v>-1</v>
      </c>
    </row>
    <row r="31" spans="1:7" ht="16.5" x14ac:dyDescent="0.25">
      <c r="A31" s="24" t="s">
        <v>85</v>
      </c>
      <c r="B31" s="23" t="s">
        <v>86</v>
      </c>
      <c r="C31" s="139">
        <f>'2021 (план)'!G31</f>
        <v>0</v>
      </c>
      <c r="D31" s="139">
        <f>'2021 факт як сума кварталів'!E31</f>
        <v>0</v>
      </c>
      <c r="E31" s="128">
        <f t="shared" si="1"/>
        <v>0</v>
      </c>
      <c r="F31" s="129">
        <f t="shared" si="5"/>
        <v>0</v>
      </c>
      <c r="G31" s="84">
        <f t="shared" si="2"/>
        <v>0</v>
      </c>
    </row>
    <row r="32" spans="1:7" ht="16.5" x14ac:dyDescent="0.25">
      <c r="A32" s="21" t="s">
        <v>165</v>
      </c>
      <c r="B32" s="23">
        <v>140</v>
      </c>
      <c r="C32" s="139">
        <f>'2021 (план)'!G32</f>
        <v>0</v>
      </c>
      <c r="D32" s="139">
        <f>'2021 факт як сума кварталів'!E32</f>
        <v>0</v>
      </c>
      <c r="E32" s="128">
        <f t="shared" ref="E32" si="8">D32-C32</f>
        <v>0</v>
      </c>
      <c r="F32" s="129">
        <f t="shared" ref="F32" si="9">IFERROR(D32/C32,)</f>
        <v>0</v>
      </c>
      <c r="G32" s="84">
        <f t="shared" ref="G32" si="10">IFERROR(D32/C32-100%,)</f>
        <v>0</v>
      </c>
    </row>
    <row r="33" spans="1:7" s="15" customFormat="1" ht="16.5" x14ac:dyDescent="0.25">
      <c r="A33" s="25" t="s">
        <v>60</v>
      </c>
      <c r="B33" s="26">
        <v>200</v>
      </c>
      <c r="C33" s="134">
        <f>C34+C38+C39+C47+C48+C49+C50+C51</f>
        <v>29841.1</v>
      </c>
      <c r="D33" s="134">
        <f>D34+D38+D39+D47+D48+D49+D50+D51</f>
        <v>0</v>
      </c>
      <c r="E33" s="128">
        <f t="shared" si="1"/>
        <v>-29841.1</v>
      </c>
      <c r="F33" s="129">
        <f t="shared" si="5"/>
        <v>0</v>
      </c>
      <c r="G33" s="84">
        <f t="shared" si="2"/>
        <v>-1</v>
      </c>
    </row>
    <row r="34" spans="1:7" ht="16.5" x14ac:dyDescent="0.25">
      <c r="A34" s="22" t="s">
        <v>39</v>
      </c>
      <c r="B34" s="17">
        <v>210</v>
      </c>
      <c r="C34" s="134">
        <f t="shared" ref="C34:D34" si="11">C35+C36+C37</f>
        <v>2013.9</v>
      </c>
      <c r="D34" s="134">
        <f t="shared" si="11"/>
        <v>0</v>
      </c>
      <c r="E34" s="128">
        <f t="shared" si="1"/>
        <v>-2013.9</v>
      </c>
      <c r="F34" s="129">
        <f t="shared" si="5"/>
        <v>0</v>
      </c>
      <c r="G34" s="84">
        <f t="shared" si="2"/>
        <v>-1</v>
      </c>
    </row>
    <row r="35" spans="1:7" ht="16.5" x14ac:dyDescent="0.25">
      <c r="A35" s="19" t="s">
        <v>40</v>
      </c>
      <c r="B35" s="17">
        <v>212</v>
      </c>
      <c r="C35" s="139">
        <f>'2021 (план)'!G35</f>
        <v>1948.9</v>
      </c>
      <c r="D35" s="139">
        <f>'2021 факт як сума кварталів'!E35</f>
        <v>0</v>
      </c>
      <c r="E35" s="128">
        <f t="shared" si="1"/>
        <v>-1948.9</v>
      </c>
      <c r="F35" s="129">
        <f t="shared" si="5"/>
        <v>0</v>
      </c>
      <c r="G35" s="84">
        <f t="shared" si="2"/>
        <v>-1</v>
      </c>
    </row>
    <row r="36" spans="1:7" ht="16.5" x14ac:dyDescent="0.25">
      <c r="A36" s="19" t="s">
        <v>41</v>
      </c>
      <c r="B36" s="17">
        <v>213</v>
      </c>
      <c r="C36" s="139">
        <f>'2021 (план)'!G36</f>
        <v>5</v>
      </c>
      <c r="D36" s="139">
        <f>'2021 факт як сума кварталів'!E36</f>
        <v>0</v>
      </c>
      <c r="E36" s="128">
        <f t="shared" si="1"/>
        <v>-5</v>
      </c>
      <c r="F36" s="129">
        <f t="shared" si="5"/>
        <v>0</v>
      </c>
      <c r="G36" s="84">
        <f t="shared" si="2"/>
        <v>-1</v>
      </c>
    </row>
    <row r="37" spans="1:7" ht="16.5" x14ac:dyDescent="0.25">
      <c r="A37" s="19" t="s">
        <v>42</v>
      </c>
      <c r="B37" s="17">
        <v>214</v>
      </c>
      <c r="C37" s="139">
        <f>'2021 (план)'!G37</f>
        <v>60</v>
      </c>
      <c r="D37" s="139">
        <f>'2021 факт як сума кварталів'!E37</f>
        <v>0</v>
      </c>
      <c r="E37" s="128">
        <f t="shared" si="1"/>
        <v>-60</v>
      </c>
      <c r="F37" s="129">
        <f t="shared" si="5"/>
        <v>0</v>
      </c>
      <c r="G37" s="84">
        <f t="shared" si="2"/>
        <v>-1</v>
      </c>
    </row>
    <row r="38" spans="1:7" ht="16.5" x14ac:dyDescent="0.25">
      <c r="A38" s="22" t="s">
        <v>43</v>
      </c>
      <c r="B38" s="17">
        <v>220</v>
      </c>
      <c r="C38" s="139">
        <f>'2021 (план)'!G38</f>
        <v>55.3</v>
      </c>
      <c r="D38" s="139">
        <f>'2021 факт як сума кварталів'!E38</f>
        <v>0</v>
      </c>
      <c r="E38" s="128">
        <f t="shared" si="1"/>
        <v>-55.3</v>
      </c>
      <c r="F38" s="129">
        <f t="shared" si="5"/>
        <v>0</v>
      </c>
      <c r="G38" s="84">
        <f t="shared" si="2"/>
        <v>-1</v>
      </c>
    </row>
    <row r="39" spans="1:7" ht="16.5" x14ac:dyDescent="0.25">
      <c r="A39" s="22" t="s">
        <v>81</v>
      </c>
      <c r="B39" s="17">
        <v>230</v>
      </c>
      <c r="C39" s="134">
        <f t="shared" ref="C39:D39" si="12">C41+C42+C43+C44+C45+C46</f>
        <v>1289.5999999999999</v>
      </c>
      <c r="D39" s="134">
        <f t="shared" si="12"/>
        <v>0</v>
      </c>
      <c r="E39" s="128">
        <f t="shared" si="1"/>
        <v>-1289.5999999999999</v>
      </c>
      <c r="F39" s="129">
        <f t="shared" si="5"/>
        <v>0</v>
      </c>
      <c r="G39" s="84">
        <f t="shared" si="2"/>
        <v>-1</v>
      </c>
    </row>
    <row r="40" spans="1:7" ht="16.5" x14ac:dyDescent="0.25">
      <c r="A40" s="11" t="s">
        <v>32</v>
      </c>
      <c r="B40" s="11" t="s">
        <v>33</v>
      </c>
      <c r="C40" s="11" t="s">
        <v>34</v>
      </c>
      <c r="D40" s="11" t="s">
        <v>35</v>
      </c>
      <c r="E40" s="11" t="s">
        <v>36</v>
      </c>
      <c r="F40" s="11" t="s">
        <v>37</v>
      </c>
      <c r="G40" s="84"/>
    </row>
    <row r="41" spans="1:7" ht="16.5" x14ac:dyDescent="0.25">
      <c r="A41" s="19" t="s">
        <v>49</v>
      </c>
      <c r="B41" s="17">
        <v>231</v>
      </c>
      <c r="C41" s="139">
        <f>'2021 (план)'!G41</f>
        <v>203.7</v>
      </c>
      <c r="D41" s="139">
        <f>'2021 факт як сума кварталів'!E41</f>
        <v>0</v>
      </c>
      <c r="E41" s="128">
        <f t="shared" si="1"/>
        <v>-203.7</v>
      </c>
      <c r="F41" s="129">
        <f t="shared" si="5"/>
        <v>0</v>
      </c>
      <c r="G41" s="84">
        <f t="shared" si="2"/>
        <v>-1</v>
      </c>
    </row>
    <row r="42" spans="1:7" ht="16.5" x14ac:dyDescent="0.25">
      <c r="A42" s="19" t="s">
        <v>50</v>
      </c>
      <c r="B42" s="17">
        <v>232</v>
      </c>
      <c r="C42" s="139">
        <f>'2021 (план)'!G42</f>
        <v>105.2</v>
      </c>
      <c r="D42" s="139">
        <f>'2021 факт як сума кварталів'!E42</f>
        <v>0</v>
      </c>
      <c r="E42" s="128">
        <f t="shared" si="1"/>
        <v>-105.2</v>
      </c>
      <c r="F42" s="129">
        <f t="shared" si="5"/>
        <v>0</v>
      </c>
      <c r="G42" s="84">
        <f t="shared" si="2"/>
        <v>-1</v>
      </c>
    </row>
    <row r="43" spans="1:7" ht="16.5" x14ac:dyDescent="0.25">
      <c r="A43" s="19" t="s">
        <v>51</v>
      </c>
      <c r="B43" s="17">
        <v>233</v>
      </c>
      <c r="C43" s="139">
        <f>'2021 (план)'!G43</f>
        <v>0</v>
      </c>
      <c r="D43" s="139">
        <f>'2021 факт як сума кварталів'!E43</f>
        <v>0</v>
      </c>
      <c r="E43" s="128">
        <f t="shared" si="1"/>
        <v>0</v>
      </c>
      <c r="F43" s="129">
        <f t="shared" si="5"/>
        <v>0</v>
      </c>
      <c r="G43" s="84">
        <f t="shared" si="2"/>
        <v>0</v>
      </c>
    </row>
    <row r="44" spans="1:7" ht="16.5" x14ac:dyDescent="0.25">
      <c r="A44" s="19" t="s">
        <v>52</v>
      </c>
      <c r="B44" s="17">
        <v>234</v>
      </c>
      <c r="C44" s="139">
        <f>'2021 (план)'!G44</f>
        <v>0</v>
      </c>
      <c r="D44" s="139">
        <f>'2021 факт як сума кварталів'!E44</f>
        <v>0</v>
      </c>
      <c r="E44" s="128">
        <f t="shared" si="1"/>
        <v>0</v>
      </c>
      <c r="F44" s="129">
        <f t="shared" si="5"/>
        <v>0</v>
      </c>
      <c r="G44" s="84">
        <f t="shared" si="2"/>
        <v>0</v>
      </c>
    </row>
    <row r="45" spans="1:7" ht="16.5" x14ac:dyDescent="0.25">
      <c r="A45" s="19" t="s">
        <v>53</v>
      </c>
      <c r="B45" s="17">
        <v>235</v>
      </c>
      <c r="C45" s="139">
        <f>'2021 (план)'!G45</f>
        <v>57.5</v>
      </c>
      <c r="D45" s="139">
        <f>'2021 факт як сума кварталів'!E45</f>
        <v>0</v>
      </c>
      <c r="E45" s="128">
        <f t="shared" si="1"/>
        <v>-57.5</v>
      </c>
      <c r="F45" s="129">
        <f t="shared" si="5"/>
        <v>0</v>
      </c>
      <c r="G45" s="84">
        <f t="shared" si="2"/>
        <v>-1</v>
      </c>
    </row>
    <row r="46" spans="1:7" ht="16.5" x14ac:dyDescent="0.25">
      <c r="A46" s="19" t="s">
        <v>82</v>
      </c>
      <c r="B46" s="17">
        <v>236</v>
      </c>
      <c r="C46" s="139">
        <f>'2021 (план)'!G46</f>
        <v>923.2</v>
      </c>
      <c r="D46" s="139">
        <f>'2021 факт як сума кварталів'!E46</f>
        <v>0</v>
      </c>
      <c r="E46" s="128">
        <f t="shared" si="1"/>
        <v>-923.2</v>
      </c>
      <c r="F46" s="129">
        <f t="shared" si="5"/>
        <v>0</v>
      </c>
      <c r="G46" s="84">
        <f t="shared" si="2"/>
        <v>-1</v>
      </c>
    </row>
    <row r="47" spans="1:7" ht="16.5" x14ac:dyDescent="0.25">
      <c r="A47" s="22" t="s">
        <v>61</v>
      </c>
      <c r="B47" s="17">
        <v>240</v>
      </c>
      <c r="C47" s="139">
        <f>'2021 (план)'!G47</f>
        <v>22965.5</v>
      </c>
      <c r="D47" s="139">
        <f>'2021 факт як сума кварталів'!E47</f>
        <v>0</v>
      </c>
      <c r="E47" s="128">
        <f t="shared" ref="E47:E111" si="13">D47-C47</f>
        <v>-22965.5</v>
      </c>
      <c r="F47" s="129">
        <f t="shared" ref="F47:F86" si="14">IFERROR(D47/C47,)</f>
        <v>0</v>
      </c>
      <c r="G47" s="84">
        <f t="shared" si="2"/>
        <v>-1</v>
      </c>
    </row>
    <row r="48" spans="1:7" ht="16.5" x14ac:dyDescent="0.25">
      <c r="A48" s="22" t="s">
        <v>44</v>
      </c>
      <c r="B48" s="17">
        <v>250</v>
      </c>
      <c r="C48" s="139">
        <f>'2021 (план)'!G48</f>
        <v>0</v>
      </c>
      <c r="D48" s="139">
        <f>'2021 факт як сума кварталів'!E48</f>
        <v>0</v>
      </c>
      <c r="E48" s="128">
        <f t="shared" si="13"/>
        <v>0</v>
      </c>
      <c r="F48" s="129">
        <f t="shared" si="14"/>
        <v>0</v>
      </c>
      <c r="G48" s="84">
        <f t="shared" si="2"/>
        <v>0</v>
      </c>
    </row>
    <row r="49" spans="1:7" ht="16.5" x14ac:dyDescent="0.25">
      <c r="A49" s="22" t="s">
        <v>58</v>
      </c>
      <c r="B49" s="17">
        <v>260</v>
      </c>
      <c r="C49" s="139">
        <f>'2021 (план)'!G49</f>
        <v>466.8</v>
      </c>
      <c r="D49" s="139">
        <f>'2021 факт як сума кварталів'!E49</f>
        <v>0</v>
      </c>
      <c r="E49" s="128">
        <f t="shared" si="13"/>
        <v>-466.8</v>
      </c>
      <c r="F49" s="129">
        <f t="shared" si="14"/>
        <v>0</v>
      </c>
      <c r="G49" s="84">
        <f t="shared" si="2"/>
        <v>-1</v>
      </c>
    </row>
    <row r="50" spans="1:7" ht="16.5" x14ac:dyDescent="0.25">
      <c r="A50" s="22" t="s">
        <v>17</v>
      </c>
      <c r="B50" s="17">
        <v>270</v>
      </c>
      <c r="C50" s="139">
        <f>'2021 (план)'!G50</f>
        <v>0</v>
      </c>
      <c r="D50" s="139">
        <f>'2021 факт як сума кварталів'!E50</f>
        <v>0</v>
      </c>
      <c r="E50" s="128">
        <f t="shared" si="13"/>
        <v>0</v>
      </c>
      <c r="F50" s="129">
        <f t="shared" si="14"/>
        <v>0</v>
      </c>
      <c r="G50" s="84">
        <f t="shared" si="2"/>
        <v>0</v>
      </c>
    </row>
    <row r="51" spans="1:7" ht="16.5" x14ac:dyDescent="0.25">
      <c r="A51" s="22" t="s">
        <v>9</v>
      </c>
      <c r="B51" s="17">
        <v>280</v>
      </c>
      <c r="C51" s="134">
        <f>C52+C53+C54</f>
        <v>3050</v>
      </c>
      <c r="D51" s="134">
        <f>D52+D53+D54</f>
        <v>0</v>
      </c>
      <c r="E51" s="128">
        <f t="shared" si="13"/>
        <v>-3050</v>
      </c>
      <c r="F51" s="129">
        <f t="shared" si="14"/>
        <v>0</v>
      </c>
      <c r="G51" s="84">
        <f t="shared" si="2"/>
        <v>-1</v>
      </c>
    </row>
    <row r="52" spans="1:7" ht="16.5" x14ac:dyDescent="0.25">
      <c r="A52" s="21" t="s">
        <v>92</v>
      </c>
      <c r="B52" s="17" t="s">
        <v>87</v>
      </c>
      <c r="C52" s="139">
        <f>'2021 (план)'!G52</f>
        <v>950</v>
      </c>
      <c r="D52" s="139">
        <f>'2021 факт як сума кварталів'!E52</f>
        <v>0</v>
      </c>
      <c r="E52" s="128">
        <f t="shared" si="13"/>
        <v>-950</v>
      </c>
      <c r="F52" s="129">
        <f t="shared" si="14"/>
        <v>0</v>
      </c>
      <c r="G52" s="84">
        <f t="shared" si="2"/>
        <v>-1</v>
      </c>
    </row>
    <row r="53" spans="1:7" ht="16.5" x14ac:dyDescent="0.25">
      <c r="A53" s="21" t="s">
        <v>93</v>
      </c>
      <c r="B53" s="17" t="s">
        <v>88</v>
      </c>
      <c r="C53" s="139">
        <f>'2021 (план)'!G53</f>
        <v>1800</v>
      </c>
      <c r="D53" s="139">
        <f>'2021 факт як сума кварталів'!E53</f>
        <v>0</v>
      </c>
      <c r="E53" s="128">
        <f t="shared" si="13"/>
        <v>-1800</v>
      </c>
      <c r="F53" s="129">
        <f t="shared" si="14"/>
        <v>0</v>
      </c>
      <c r="G53" s="84">
        <f t="shared" si="2"/>
        <v>-1</v>
      </c>
    </row>
    <row r="54" spans="1:7" ht="16.5" x14ac:dyDescent="0.25">
      <c r="A54" s="21" t="s">
        <v>125</v>
      </c>
      <c r="B54" s="17" t="s">
        <v>121</v>
      </c>
      <c r="C54" s="139">
        <f>'2021 (план)'!G54</f>
        <v>300</v>
      </c>
      <c r="D54" s="139">
        <f>'2021 факт як сума кварталів'!E54</f>
        <v>0</v>
      </c>
      <c r="E54" s="128">
        <f t="shared" si="13"/>
        <v>-300</v>
      </c>
      <c r="F54" s="129">
        <f t="shared" si="14"/>
        <v>0</v>
      </c>
      <c r="G54" s="84">
        <f t="shared" si="2"/>
        <v>-1</v>
      </c>
    </row>
    <row r="55" spans="1:7" s="29" customFormat="1" ht="16.5" x14ac:dyDescent="0.25">
      <c r="A55" s="28" t="s">
        <v>62</v>
      </c>
      <c r="B55" s="26">
        <v>300</v>
      </c>
      <c r="C55" s="134">
        <f t="shared" ref="C55:D55" si="15">C56+C57+C58+C59+C60+C61+C62+C63+C64</f>
        <v>5149</v>
      </c>
      <c r="D55" s="134">
        <f t="shared" si="15"/>
        <v>0</v>
      </c>
      <c r="E55" s="128">
        <f t="shared" si="13"/>
        <v>-5149</v>
      </c>
      <c r="F55" s="129">
        <f t="shared" si="14"/>
        <v>0</v>
      </c>
      <c r="G55" s="84">
        <f t="shared" si="2"/>
        <v>-1</v>
      </c>
    </row>
    <row r="56" spans="1:7" ht="16.5" x14ac:dyDescent="0.25">
      <c r="A56" s="19" t="s">
        <v>18</v>
      </c>
      <c r="B56" s="17">
        <v>310</v>
      </c>
      <c r="C56" s="139">
        <f>'2021 (план)'!G56</f>
        <v>0</v>
      </c>
      <c r="D56" s="139">
        <f>'2021 факт як сума кварталів'!E56</f>
        <v>0</v>
      </c>
      <c r="E56" s="128">
        <f t="shared" si="13"/>
        <v>0</v>
      </c>
      <c r="F56" s="129">
        <f t="shared" si="14"/>
        <v>0</v>
      </c>
      <c r="G56" s="84">
        <f t="shared" si="2"/>
        <v>0</v>
      </c>
    </row>
    <row r="57" spans="1:7" ht="16.5" x14ac:dyDescent="0.25">
      <c r="A57" s="19" t="s">
        <v>19</v>
      </c>
      <c r="B57" s="17">
        <v>320</v>
      </c>
      <c r="C57" s="139">
        <f>'2021 (план)'!G57</f>
        <v>7</v>
      </c>
      <c r="D57" s="139">
        <f>'2021 факт як сума кварталів'!E57</f>
        <v>0</v>
      </c>
      <c r="E57" s="128">
        <f t="shared" si="13"/>
        <v>-7</v>
      </c>
      <c r="F57" s="129">
        <f t="shared" si="14"/>
        <v>0</v>
      </c>
      <c r="G57" s="84">
        <f t="shared" si="2"/>
        <v>-1</v>
      </c>
    </row>
    <row r="58" spans="1:7" ht="16.5" x14ac:dyDescent="0.25">
      <c r="A58" s="19" t="s">
        <v>21</v>
      </c>
      <c r="B58" s="17">
        <v>330</v>
      </c>
      <c r="C58" s="139">
        <f>'2021 (план)'!G58</f>
        <v>50</v>
      </c>
      <c r="D58" s="139">
        <f>'2021 факт як сума кварталів'!E58</f>
        <v>0</v>
      </c>
      <c r="E58" s="128">
        <f t="shared" si="13"/>
        <v>-50</v>
      </c>
      <c r="F58" s="129">
        <f t="shared" si="14"/>
        <v>0</v>
      </c>
      <c r="G58" s="84">
        <f t="shared" si="2"/>
        <v>-1</v>
      </c>
    </row>
    <row r="59" spans="1:7" ht="16.5" x14ac:dyDescent="0.25">
      <c r="A59" s="19" t="s">
        <v>20</v>
      </c>
      <c r="B59" s="17">
        <v>340</v>
      </c>
      <c r="C59" s="139">
        <f>'2021 (план)'!G59</f>
        <v>0</v>
      </c>
      <c r="D59" s="139">
        <f>'2021 факт як сума кварталів'!E59</f>
        <v>0</v>
      </c>
      <c r="E59" s="128">
        <f t="shared" si="13"/>
        <v>0</v>
      </c>
      <c r="F59" s="129">
        <f t="shared" si="14"/>
        <v>0</v>
      </c>
      <c r="G59" s="84">
        <f t="shared" si="2"/>
        <v>0</v>
      </c>
    </row>
    <row r="60" spans="1:7" ht="16.5" x14ac:dyDescent="0.25">
      <c r="A60" s="19" t="s">
        <v>54</v>
      </c>
      <c r="B60" s="17">
        <v>350</v>
      </c>
      <c r="C60" s="139">
        <f>'2021 (план)'!G60</f>
        <v>5080</v>
      </c>
      <c r="D60" s="139">
        <f>'2021 факт як сума кварталів'!E60</f>
        <v>0</v>
      </c>
      <c r="E60" s="128">
        <f t="shared" si="13"/>
        <v>-5080</v>
      </c>
      <c r="F60" s="129">
        <f t="shared" si="14"/>
        <v>0</v>
      </c>
      <c r="G60" s="84">
        <f t="shared" si="2"/>
        <v>-1</v>
      </c>
    </row>
    <row r="61" spans="1:7" ht="16.5" x14ac:dyDescent="0.25">
      <c r="A61" s="19" t="s">
        <v>55</v>
      </c>
      <c r="B61" s="17">
        <v>360</v>
      </c>
      <c r="C61" s="139">
        <f>'2021 (план)'!G61</f>
        <v>4</v>
      </c>
      <c r="D61" s="139">
        <f>'2021 факт як сума кварталів'!E61</f>
        <v>0</v>
      </c>
      <c r="E61" s="128">
        <f t="shared" si="13"/>
        <v>-4</v>
      </c>
      <c r="F61" s="129">
        <f t="shared" si="14"/>
        <v>0</v>
      </c>
      <c r="G61" s="84">
        <f t="shared" si="2"/>
        <v>-1</v>
      </c>
    </row>
    <row r="62" spans="1:7" ht="16.5" x14ac:dyDescent="0.25">
      <c r="A62" s="19" t="s">
        <v>25</v>
      </c>
      <c r="B62" s="17">
        <v>370</v>
      </c>
      <c r="C62" s="139">
        <f>'2021 (план)'!G62</f>
        <v>2</v>
      </c>
      <c r="D62" s="139">
        <f>'2021 факт як сума кварталів'!E62</f>
        <v>0</v>
      </c>
      <c r="E62" s="128">
        <f t="shared" si="13"/>
        <v>-2</v>
      </c>
      <c r="F62" s="129">
        <f t="shared" si="14"/>
        <v>0</v>
      </c>
      <c r="G62" s="84">
        <f t="shared" si="2"/>
        <v>-1</v>
      </c>
    </row>
    <row r="63" spans="1:7" ht="16.5" x14ac:dyDescent="0.25">
      <c r="A63" s="19" t="s">
        <v>26</v>
      </c>
      <c r="B63" s="17">
        <v>380</v>
      </c>
      <c r="C63" s="139">
        <f>'2021 (план)'!G63</f>
        <v>6</v>
      </c>
      <c r="D63" s="139">
        <f>'2021 факт як сума кварталів'!E63</f>
        <v>0</v>
      </c>
      <c r="E63" s="128">
        <f t="shared" si="13"/>
        <v>-6</v>
      </c>
      <c r="F63" s="129">
        <f t="shared" si="14"/>
        <v>0</v>
      </c>
      <c r="G63" s="84">
        <f t="shared" si="2"/>
        <v>-1</v>
      </c>
    </row>
    <row r="64" spans="1:7" ht="16.5" x14ac:dyDescent="0.25">
      <c r="A64" s="19" t="s">
        <v>90</v>
      </c>
      <c r="B64" s="17">
        <v>390</v>
      </c>
      <c r="C64" s="139">
        <f>'2021 (план)'!G64</f>
        <v>0</v>
      </c>
      <c r="D64" s="139">
        <f>'2021 факт як сума кварталів'!E64</f>
        <v>0</v>
      </c>
      <c r="E64" s="128">
        <f t="shared" si="13"/>
        <v>0</v>
      </c>
      <c r="F64" s="129">
        <f t="shared" si="14"/>
        <v>0</v>
      </c>
      <c r="G64" s="84">
        <f t="shared" si="2"/>
        <v>0</v>
      </c>
    </row>
    <row r="65" spans="1:10" s="15" customFormat="1" ht="16.5" x14ac:dyDescent="0.25">
      <c r="A65" s="28" t="s">
        <v>63</v>
      </c>
      <c r="B65" s="26">
        <v>400</v>
      </c>
      <c r="C65" s="134">
        <f>C66+C67+C68+C69+C70</f>
        <v>577.20000000000005</v>
      </c>
      <c r="D65" s="134">
        <f>D66+D67+D68+D69+D70</f>
        <v>0</v>
      </c>
      <c r="E65" s="128">
        <f t="shared" si="13"/>
        <v>-577.20000000000005</v>
      </c>
      <c r="F65" s="129">
        <f t="shared" si="14"/>
        <v>0</v>
      </c>
      <c r="G65" s="84">
        <f t="shared" si="2"/>
        <v>-1</v>
      </c>
    </row>
    <row r="66" spans="1:10" s="34" customFormat="1" ht="16.5" x14ac:dyDescent="0.25">
      <c r="A66" s="19" t="s">
        <v>172</v>
      </c>
      <c r="B66" s="32" t="s">
        <v>89</v>
      </c>
      <c r="C66" s="139">
        <f>'2021 (план)'!G66</f>
        <v>13</v>
      </c>
      <c r="D66" s="139">
        <f>'2021 факт як сума кварталів'!E66</f>
        <v>0</v>
      </c>
      <c r="E66" s="128">
        <f t="shared" si="13"/>
        <v>-13</v>
      </c>
      <c r="F66" s="129">
        <f t="shared" si="14"/>
        <v>0</v>
      </c>
      <c r="G66" s="84">
        <f t="shared" si="2"/>
        <v>-1</v>
      </c>
    </row>
    <row r="67" spans="1:10" s="34" customFormat="1" ht="16.5" x14ac:dyDescent="0.25">
      <c r="A67" s="19" t="s">
        <v>173</v>
      </c>
      <c r="B67" s="32" t="s">
        <v>91</v>
      </c>
      <c r="C67" s="139">
        <f>'2021 (план)'!G67</f>
        <v>0</v>
      </c>
      <c r="D67" s="139">
        <f>'2021 факт як сума кварталів'!E67</f>
        <v>0</v>
      </c>
      <c r="E67" s="128">
        <f t="shared" si="13"/>
        <v>0</v>
      </c>
      <c r="F67" s="129">
        <f t="shared" si="14"/>
        <v>0</v>
      </c>
      <c r="G67" s="84">
        <f t="shared" si="2"/>
        <v>0</v>
      </c>
    </row>
    <row r="68" spans="1:10" s="34" customFormat="1" ht="16.5" x14ac:dyDescent="0.25">
      <c r="A68" s="19" t="s">
        <v>174</v>
      </c>
      <c r="B68" s="32" t="s">
        <v>110</v>
      </c>
      <c r="C68" s="139">
        <f>'2021 (план)'!G68</f>
        <v>437.5</v>
      </c>
      <c r="D68" s="139">
        <f>'2021 факт як сума кварталів'!E68</f>
        <v>0</v>
      </c>
      <c r="E68" s="128">
        <f t="shared" si="13"/>
        <v>-437.5</v>
      </c>
      <c r="F68" s="129">
        <f t="shared" si="14"/>
        <v>0</v>
      </c>
      <c r="G68" s="84">
        <f t="shared" si="2"/>
        <v>-1</v>
      </c>
    </row>
    <row r="69" spans="1:10" s="34" customFormat="1" ht="16.5" x14ac:dyDescent="0.25">
      <c r="A69" s="19" t="s">
        <v>175</v>
      </c>
      <c r="B69" s="32" t="s">
        <v>122</v>
      </c>
      <c r="C69" s="139">
        <f>'2021 (план)'!G69</f>
        <v>117.7</v>
      </c>
      <c r="D69" s="139">
        <f>'2021 факт як сума кварталів'!E69</f>
        <v>0</v>
      </c>
      <c r="E69" s="128">
        <f t="shared" si="13"/>
        <v>-117.7</v>
      </c>
      <c r="F69" s="129">
        <f t="shared" si="14"/>
        <v>0</v>
      </c>
      <c r="G69" s="84">
        <f t="shared" si="2"/>
        <v>-1</v>
      </c>
    </row>
    <row r="70" spans="1:10" s="34" customFormat="1" ht="16.5" x14ac:dyDescent="0.25">
      <c r="A70" s="19" t="s">
        <v>176</v>
      </c>
      <c r="B70" s="32" t="s">
        <v>171</v>
      </c>
      <c r="C70" s="139">
        <f>'2021 (план)'!G70</f>
        <v>9</v>
      </c>
      <c r="D70" s="139">
        <f>'2021 факт як сума кварталів'!E70</f>
        <v>0</v>
      </c>
      <c r="E70" s="128">
        <f t="shared" ref="E70" si="16">D70-C70</f>
        <v>-9</v>
      </c>
      <c r="F70" s="129">
        <f t="shared" ref="F70" si="17">IFERROR(D70/C70,)</f>
        <v>0</v>
      </c>
      <c r="G70" s="84">
        <f t="shared" ref="G70" si="18">IFERROR(D70/C70-100%,)</f>
        <v>-1</v>
      </c>
    </row>
    <row r="71" spans="1:10" s="15" customFormat="1" ht="16.5" x14ac:dyDescent="0.25">
      <c r="A71" s="28" t="s">
        <v>64</v>
      </c>
      <c r="B71" s="26">
        <v>500</v>
      </c>
      <c r="C71" s="134">
        <f t="shared" ref="C71:D71" si="19">C72+C73+C74+C75+C76</f>
        <v>35567.299999999996</v>
      </c>
      <c r="D71" s="134">
        <f t="shared" si="19"/>
        <v>0</v>
      </c>
      <c r="E71" s="128">
        <f t="shared" si="13"/>
        <v>-35567.299999999996</v>
      </c>
      <c r="F71" s="129">
        <f t="shared" si="14"/>
        <v>0</v>
      </c>
      <c r="G71" s="84">
        <f t="shared" si="2"/>
        <v>-1</v>
      </c>
    </row>
    <row r="72" spans="1:10" ht="16.5" x14ac:dyDescent="0.25">
      <c r="A72" s="19" t="s">
        <v>56</v>
      </c>
      <c r="B72" s="17">
        <v>510</v>
      </c>
      <c r="C72" s="142">
        <f>C34+C38+C39+C48+C49+C51</f>
        <v>6875.6</v>
      </c>
      <c r="D72" s="142">
        <f>D34+D38+D39+D48+D49+D51</f>
        <v>0</v>
      </c>
      <c r="E72" s="128">
        <f t="shared" si="13"/>
        <v>-6875.6</v>
      </c>
      <c r="F72" s="129">
        <f t="shared" si="14"/>
        <v>0</v>
      </c>
      <c r="G72" s="84">
        <f t="shared" si="2"/>
        <v>-1</v>
      </c>
    </row>
    <row r="73" spans="1:10" ht="16.5" x14ac:dyDescent="0.25">
      <c r="A73" s="19" t="s">
        <v>22</v>
      </c>
      <c r="B73" s="17">
        <v>520</v>
      </c>
      <c r="C73" s="139">
        <f>'2021 (план)'!G73</f>
        <v>22988.114754098362</v>
      </c>
      <c r="D73" s="139">
        <f>'2021 факт як сума кварталів'!E73</f>
        <v>0</v>
      </c>
      <c r="E73" s="128">
        <f t="shared" si="13"/>
        <v>-22988.114754098362</v>
      </c>
      <c r="F73" s="129">
        <f t="shared" si="14"/>
        <v>0</v>
      </c>
      <c r="G73" s="84">
        <f t="shared" si="2"/>
        <v>-1</v>
      </c>
    </row>
    <row r="74" spans="1:10" ht="16.5" x14ac:dyDescent="0.25">
      <c r="A74" s="19" t="s">
        <v>23</v>
      </c>
      <c r="B74" s="17">
        <v>530</v>
      </c>
      <c r="C74" s="139">
        <f>'2021 (план)'!G74</f>
        <v>5057.3852459016398</v>
      </c>
      <c r="D74" s="139">
        <f>'2021 факт як сума кварталів'!E74</f>
        <v>0</v>
      </c>
      <c r="E74" s="128">
        <f t="shared" si="13"/>
        <v>-5057.3852459016398</v>
      </c>
      <c r="F74" s="129">
        <f t="shared" si="14"/>
        <v>0</v>
      </c>
      <c r="G74" s="84">
        <f t="shared" si="2"/>
        <v>-1</v>
      </c>
      <c r="I74" s="35"/>
    </row>
    <row r="75" spans="1:10" ht="16.5" x14ac:dyDescent="0.25">
      <c r="A75" s="19" t="s">
        <v>24</v>
      </c>
      <c r="B75" s="17">
        <v>540</v>
      </c>
      <c r="C75" s="142">
        <f>C50</f>
        <v>0</v>
      </c>
      <c r="D75" s="142">
        <f>D50</f>
        <v>0</v>
      </c>
      <c r="E75" s="128">
        <f t="shared" si="13"/>
        <v>0</v>
      </c>
      <c r="F75" s="129">
        <f t="shared" si="14"/>
        <v>0</v>
      </c>
      <c r="G75" s="84">
        <f t="shared" si="2"/>
        <v>0</v>
      </c>
    </row>
    <row r="76" spans="1:10" ht="16.5" x14ac:dyDescent="0.25">
      <c r="A76" s="19" t="s">
        <v>57</v>
      </c>
      <c r="B76" s="17">
        <v>550</v>
      </c>
      <c r="C76" s="142">
        <f>C102-C96-C83-C75-C74-C73-C72</f>
        <v>646.19999999999163</v>
      </c>
      <c r="D76" s="142">
        <f>D102-D96-D83-D75-D74-D73-D72</f>
        <v>0</v>
      </c>
      <c r="E76" s="128">
        <f t="shared" si="13"/>
        <v>-646.19999999999163</v>
      </c>
      <c r="F76" s="129">
        <f t="shared" si="14"/>
        <v>0</v>
      </c>
      <c r="G76" s="84">
        <f t="shared" si="2"/>
        <v>-1</v>
      </c>
      <c r="J76" s="20"/>
    </row>
    <row r="77" spans="1:10" s="38" customFormat="1" ht="16.5" x14ac:dyDescent="0.25">
      <c r="A77" s="36" t="s">
        <v>65</v>
      </c>
      <c r="B77" s="37">
        <v>600</v>
      </c>
      <c r="C77" s="30"/>
      <c r="D77" s="69"/>
      <c r="E77" s="128"/>
      <c r="F77" s="129"/>
      <c r="G77" s="84">
        <f t="shared" si="2"/>
        <v>0</v>
      </c>
    </row>
    <row r="78" spans="1:10" ht="16.5" x14ac:dyDescent="0.25">
      <c r="A78" s="5" t="s">
        <v>45</v>
      </c>
      <c r="B78" s="39">
        <v>610</v>
      </c>
      <c r="C78" s="134">
        <f t="shared" ref="C78:D78" si="20">C79+C80+C81</f>
        <v>6298.4</v>
      </c>
      <c r="D78" s="134">
        <f t="shared" si="20"/>
        <v>0</v>
      </c>
      <c r="E78" s="128">
        <f t="shared" si="13"/>
        <v>-6298.4</v>
      </c>
      <c r="F78" s="129">
        <f t="shared" si="14"/>
        <v>0</v>
      </c>
      <c r="G78" s="84">
        <f t="shared" si="2"/>
        <v>-1</v>
      </c>
    </row>
    <row r="79" spans="1:10" ht="16.5" x14ac:dyDescent="0.25">
      <c r="A79" s="40" t="s">
        <v>0</v>
      </c>
      <c r="B79" s="17">
        <v>611</v>
      </c>
      <c r="C79" s="145">
        <f>'2021 (план)'!G79</f>
        <v>6298.4</v>
      </c>
      <c r="D79" s="141">
        <f>'2021 факт як сума кварталів'!E79</f>
        <v>0</v>
      </c>
      <c r="E79" s="128">
        <f t="shared" si="13"/>
        <v>-6298.4</v>
      </c>
      <c r="F79" s="129">
        <f t="shared" si="14"/>
        <v>0</v>
      </c>
      <c r="G79" s="84">
        <f t="shared" si="2"/>
        <v>-1</v>
      </c>
    </row>
    <row r="80" spans="1:10" ht="16.5" x14ac:dyDescent="0.25">
      <c r="A80" s="40" t="s">
        <v>46</v>
      </c>
      <c r="B80" s="17">
        <v>612</v>
      </c>
      <c r="C80" s="145">
        <f>'2021 (план)'!G80</f>
        <v>0</v>
      </c>
      <c r="D80" s="141">
        <f>'2021 факт як сума кварталів'!E80</f>
        <v>0</v>
      </c>
      <c r="E80" s="128">
        <f t="shared" si="13"/>
        <v>0</v>
      </c>
      <c r="F80" s="129">
        <f t="shared" si="14"/>
        <v>0</v>
      </c>
      <c r="G80" s="84">
        <f t="shared" si="2"/>
        <v>0</v>
      </c>
    </row>
    <row r="81" spans="1:7" ht="16.5" x14ac:dyDescent="0.25">
      <c r="A81" s="40" t="s">
        <v>66</v>
      </c>
      <c r="B81" s="17">
        <v>613</v>
      </c>
      <c r="C81" s="145">
        <f>'2021 (план)'!G81</f>
        <v>0</v>
      </c>
      <c r="D81" s="141">
        <f>'2021 факт як сума кварталів'!E81</f>
        <v>0</v>
      </c>
      <c r="E81" s="128">
        <f t="shared" si="13"/>
        <v>0</v>
      </c>
      <c r="F81" s="129">
        <f t="shared" si="14"/>
        <v>0</v>
      </c>
      <c r="G81" s="84">
        <f t="shared" si="2"/>
        <v>0</v>
      </c>
    </row>
    <row r="82" spans="1:7" ht="16.5" x14ac:dyDescent="0.25">
      <c r="A82" s="11" t="s">
        <v>32</v>
      </c>
      <c r="B82" s="11" t="s">
        <v>33</v>
      </c>
      <c r="C82" s="11" t="s">
        <v>34</v>
      </c>
      <c r="D82" s="11" t="s">
        <v>35</v>
      </c>
      <c r="E82" s="11" t="s">
        <v>36</v>
      </c>
      <c r="F82" s="11" t="s">
        <v>37</v>
      </c>
      <c r="G82" s="84"/>
    </row>
    <row r="83" spans="1:7" ht="16.5" customHeight="1" x14ac:dyDescent="0.25">
      <c r="A83" s="5" t="s">
        <v>1</v>
      </c>
      <c r="B83" s="39">
        <v>620</v>
      </c>
      <c r="C83" s="134">
        <f>C84+C85+C86+C87+C88+C89</f>
        <v>8298.4</v>
      </c>
      <c r="D83" s="134">
        <f>D84+D85+D86+D87+D88+D89</f>
        <v>0</v>
      </c>
      <c r="E83" s="128">
        <f t="shared" si="13"/>
        <v>-8298.4</v>
      </c>
      <c r="F83" s="129">
        <f t="shared" si="14"/>
        <v>0</v>
      </c>
      <c r="G83" s="84">
        <f t="shared" si="2"/>
        <v>-1</v>
      </c>
    </row>
    <row r="84" spans="1:7" ht="16.5" x14ac:dyDescent="0.25">
      <c r="A84" s="40" t="s">
        <v>2</v>
      </c>
      <c r="B84" s="17">
        <v>621</v>
      </c>
      <c r="C84" s="145">
        <f>'2021 (план)'!G84</f>
        <v>0</v>
      </c>
      <c r="D84" s="141">
        <f>'2021 факт як сума кварталів'!E84</f>
        <v>0</v>
      </c>
      <c r="E84" s="128">
        <f t="shared" si="13"/>
        <v>0</v>
      </c>
      <c r="F84" s="129">
        <f t="shared" si="14"/>
        <v>0</v>
      </c>
      <c r="G84" s="84">
        <f t="shared" si="2"/>
        <v>0</v>
      </c>
    </row>
    <row r="85" spans="1:7" ht="16.5" x14ac:dyDescent="0.25">
      <c r="A85" s="40" t="s">
        <v>3</v>
      </c>
      <c r="B85" s="17">
        <v>622</v>
      </c>
      <c r="C85" s="145">
        <f>'2021 (план)'!G85</f>
        <v>2000</v>
      </c>
      <c r="D85" s="141">
        <f>'2021 факт як сума кварталів'!E85</f>
        <v>0</v>
      </c>
      <c r="E85" s="128">
        <f t="shared" si="13"/>
        <v>-2000</v>
      </c>
      <c r="F85" s="129">
        <f t="shared" si="14"/>
        <v>0</v>
      </c>
      <c r="G85" s="84">
        <f t="shared" ref="G85:G111" si="21">IFERROR(D85/C85-100%,)</f>
        <v>-1</v>
      </c>
    </row>
    <row r="86" spans="1:7" ht="16.5" x14ac:dyDescent="0.25">
      <c r="A86" s="40" t="s">
        <v>4</v>
      </c>
      <c r="B86" s="17">
        <v>623</v>
      </c>
      <c r="C86" s="145">
        <f>'2021 (план)'!G86</f>
        <v>0</v>
      </c>
      <c r="D86" s="141">
        <f>'2021 факт як сума кварталів'!E86</f>
        <v>0</v>
      </c>
      <c r="E86" s="128">
        <f t="shared" si="13"/>
        <v>0</v>
      </c>
      <c r="F86" s="129">
        <f t="shared" si="14"/>
        <v>0</v>
      </c>
      <c r="G86" s="84">
        <f t="shared" si="21"/>
        <v>0</v>
      </c>
    </row>
    <row r="87" spans="1:7" ht="16.5" x14ac:dyDescent="0.25">
      <c r="A87" s="40" t="s">
        <v>5</v>
      </c>
      <c r="B87" s="17">
        <v>624</v>
      </c>
      <c r="C87" s="145">
        <f>'2021 (план)'!G87</f>
        <v>0</v>
      </c>
      <c r="D87" s="141">
        <f>'2021 факт як сума кварталів'!E87</f>
        <v>0</v>
      </c>
      <c r="E87" s="128">
        <f t="shared" si="13"/>
        <v>0</v>
      </c>
      <c r="F87" s="129">
        <f t="shared" ref="F87:F111" si="22">IFERROR(D87/C87,)</f>
        <v>0</v>
      </c>
      <c r="G87" s="84">
        <f t="shared" si="21"/>
        <v>0</v>
      </c>
    </row>
    <row r="88" spans="1:7" ht="16.5" x14ac:dyDescent="0.25">
      <c r="A88" s="40" t="s">
        <v>71</v>
      </c>
      <c r="B88" s="17">
        <v>625</v>
      </c>
      <c r="C88" s="145">
        <f>'2021 (план)'!G88</f>
        <v>6298.4</v>
      </c>
      <c r="D88" s="141">
        <f>'2021 факт як сума кварталів'!E88</f>
        <v>0</v>
      </c>
      <c r="E88" s="128">
        <f t="shared" si="13"/>
        <v>-6298.4</v>
      </c>
      <c r="F88" s="129">
        <f t="shared" si="22"/>
        <v>0</v>
      </c>
      <c r="G88" s="84">
        <f t="shared" si="21"/>
        <v>-1</v>
      </c>
    </row>
    <row r="89" spans="1:7" ht="16.5" x14ac:dyDescent="0.25">
      <c r="A89" s="40" t="s">
        <v>6</v>
      </c>
      <c r="B89" s="17">
        <v>626</v>
      </c>
      <c r="C89" s="145">
        <f>'2021 (план)'!G89</f>
        <v>0</v>
      </c>
      <c r="D89" s="141">
        <f>'2021 факт як сума кварталів'!E89</f>
        <v>0</v>
      </c>
      <c r="E89" s="128">
        <f t="shared" si="13"/>
        <v>0</v>
      </c>
      <c r="F89" s="129">
        <f t="shared" si="22"/>
        <v>0</v>
      </c>
      <c r="G89" s="84">
        <f t="shared" si="21"/>
        <v>0</v>
      </c>
    </row>
    <row r="90" spans="1:7" s="15" customFormat="1" ht="16.5" x14ac:dyDescent="0.25">
      <c r="A90" s="41" t="s">
        <v>68</v>
      </c>
      <c r="B90" s="13">
        <v>700</v>
      </c>
      <c r="C90" s="4"/>
      <c r="D90" s="3"/>
      <c r="E90" s="30"/>
      <c r="F90" s="71"/>
      <c r="G90" s="84">
        <f t="shared" si="21"/>
        <v>0</v>
      </c>
    </row>
    <row r="91" spans="1:7" ht="16.5" x14ac:dyDescent="0.25">
      <c r="A91" s="5" t="s">
        <v>160</v>
      </c>
      <c r="B91" s="39">
        <v>710</v>
      </c>
      <c r="C91" s="134">
        <f t="shared" ref="C91:D91" si="23">C92+C93+C94+C95</f>
        <v>0</v>
      </c>
      <c r="D91" s="134">
        <f t="shared" si="23"/>
        <v>0</v>
      </c>
      <c r="E91" s="128">
        <f t="shared" si="13"/>
        <v>0</v>
      </c>
      <c r="F91" s="129">
        <f t="shared" si="22"/>
        <v>0</v>
      </c>
      <c r="G91" s="84">
        <f t="shared" si="21"/>
        <v>0</v>
      </c>
    </row>
    <row r="92" spans="1:7" ht="16.5" x14ac:dyDescent="0.25">
      <c r="A92" s="40" t="s">
        <v>161</v>
      </c>
      <c r="B92" s="17">
        <v>711</v>
      </c>
      <c r="C92" s="145">
        <f>'2021 (план)'!G92</f>
        <v>0</v>
      </c>
      <c r="D92" s="141">
        <f>'2021 факт як сума кварталів'!E92</f>
        <v>0</v>
      </c>
      <c r="E92" s="128">
        <f t="shared" si="13"/>
        <v>0</v>
      </c>
      <c r="F92" s="129">
        <f t="shared" si="22"/>
        <v>0</v>
      </c>
      <c r="G92" s="84">
        <f t="shared" si="21"/>
        <v>0</v>
      </c>
    </row>
    <row r="93" spans="1:7" ht="16.5" x14ac:dyDescent="0.25">
      <c r="A93" s="40" t="s">
        <v>162</v>
      </c>
      <c r="B93" s="17">
        <v>712</v>
      </c>
      <c r="C93" s="145">
        <f>'2021 (план)'!G93</f>
        <v>0</v>
      </c>
      <c r="D93" s="141">
        <f>'2021 факт як сума кварталів'!E93</f>
        <v>0</v>
      </c>
      <c r="E93" s="128">
        <f t="shared" si="13"/>
        <v>0</v>
      </c>
      <c r="F93" s="129">
        <f t="shared" si="22"/>
        <v>0</v>
      </c>
      <c r="G93" s="84">
        <f t="shared" si="21"/>
        <v>0</v>
      </c>
    </row>
    <row r="94" spans="1:7" ht="16.5" x14ac:dyDescent="0.25">
      <c r="A94" s="40" t="s">
        <v>7</v>
      </c>
      <c r="B94" s="17">
        <v>713</v>
      </c>
      <c r="C94" s="145">
        <f>'2021 (план)'!G94</f>
        <v>0</v>
      </c>
      <c r="D94" s="141">
        <f>'2021 факт як сума кварталів'!E94</f>
        <v>0</v>
      </c>
      <c r="E94" s="128">
        <f t="shared" si="13"/>
        <v>0</v>
      </c>
      <c r="F94" s="129">
        <f t="shared" si="22"/>
        <v>0</v>
      </c>
      <c r="G94" s="84">
        <f t="shared" si="21"/>
        <v>0</v>
      </c>
    </row>
    <row r="95" spans="1:7" ht="16.5" x14ac:dyDescent="0.25">
      <c r="A95" s="40" t="s">
        <v>66</v>
      </c>
      <c r="B95" s="17">
        <v>714</v>
      </c>
      <c r="C95" s="145">
        <f>'2021 (план)'!G95</f>
        <v>0</v>
      </c>
      <c r="D95" s="141">
        <f>'2021 факт як сума кварталів'!E95</f>
        <v>0</v>
      </c>
      <c r="E95" s="128">
        <f t="shared" si="13"/>
        <v>0</v>
      </c>
      <c r="F95" s="129">
        <f t="shared" si="22"/>
        <v>0</v>
      </c>
      <c r="G95" s="84">
        <f t="shared" si="21"/>
        <v>0</v>
      </c>
    </row>
    <row r="96" spans="1:7" ht="16.5" x14ac:dyDescent="0.25">
      <c r="A96" s="5" t="s">
        <v>8</v>
      </c>
      <c r="B96" s="39">
        <v>720</v>
      </c>
      <c r="C96" s="134">
        <f t="shared" ref="C96:D96" si="24">C97+C98+C99+C100</f>
        <v>0</v>
      </c>
      <c r="D96" s="134">
        <f t="shared" si="24"/>
        <v>0</v>
      </c>
      <c r="E96" s="128">
        <f t="shared" si="13"/>
        <v>0</v>
      </c>
      <c r="F96" s="129">
        <f t="shared" si="22"/>
        <v>0</v>
      </c>
      <c r="G96" s="84">
        <f t="shared" si="21"/>
        <v>0</v>
      </c>
    </row>
    <row r="97" spans="1:12" ht="16.5" x14ac:dyDescent="0.25">
      <c r="A97" s="40" t="s">
        <v>163</v>
      </c>
      <c r="B97" s="17">
        <v>721</v>
      </c>
      <c r="C97" s="145">
        <f>'2021 (план)'!G97</f>
        <v>0</v>
      </c>
      <c r="D97" s="141">
        <f>'2021 факт як сума кварталів'!E97</f>
        <v>0</v>
      </c>
      <c r="E97" s="128">
        <f t="shared" si="13"/>
        <v>0</v>
      </c>
      <c r="F97" s="129">
        <f t="shared" si="22"/>
        <v>0</v>
      </c>
      <c r="G97" s="84">
        <f t="shared" si="21"/>
        <v>0</v>
      </c>
    </row>
    <row r="98" spans="1:12" ht="16.5" x14ac:dyDescent="0.25">
      <c r="A98" s="40" t="s">
        <v>164</v>
      </c>
      <c r="B98" s="17">
        <v>722</v>
      </c>
      <c r="C98" s="145">
        <f>'2021 (план)'!G98</f>
        <v>0</v>
      </c>
      <c r="D98" s="141">
        <f>'2021 факт як сума кварталів'!E98</f>
        <v>0</v>
      </c>
      <c r="E98" s="128">
        <f t="shared" si="13"/>
        <v>0</v>
      </c>
      <c r="F98" s="129">
        <f t="shared" si="22"/>
        <v>0</v>
      </c>
      <c r="G98" s="84">
        <f t="shared" si="21"/>
        <v>0</v>
      </c>
    </row>
    <row r="99" spans="1:12" ht="16.5" x14ac:dyDescent="0.25">
      <c r="A99" s="40" t="s">
        <v>7</v>
      </c>
      <c r="B99" s="17">
        <v>723</v>
      </c>
      <c r="C99" s="145">
        <f>'2021 (план)'!G99</f>
        <v>0</v>
      </c>
      <c r="D99" s="141">
        <f>'2021 факт як сума кварталів'!E99</f>
        <v>0</v>
      </c>
      <c r="E99" s="128">
        <f t="shared" si="13"/>
        <v>0</v>
      </c>
      <c r="F99" s="129">
        <f t="shared" si="22"/>
        <v>0</v>
      </c>
      <c r="G99" s="84">
        <f t="shared" si="21"/>
        <v>0</v>
      </c>
    </row>
    <row r="100" spans="1:12" ht="16.5" x14ac:dyDescent="0.25">
      <c r="A100" s="40" t="s">
        <v>67</v>
      </c>
      <c r="B100" s="17">
        <v>724</v>
      </c>
      <c r="C100" s="145">
        <f>'2021 (план)'!G100</f>
        <v>0</v>
      </c>
      <c r="D100" s="141">
        <f>'2021 факт як сума кварталів'!E100</f>
        <v>0</v>
      </c>
      <c r="E100" s="128">
        <f t="shared" si="13"/>
        <v>0</v>
      </c>
      <c r="F100" s="129">
        <f t="shared" si="22"/>
        <v>0</v>
      </c>
      <c r="G100" s="84">
        <f t="shared" si="21"/>
        <v>0</v>
      </c>
    </row>
    <row r="101" spans="1:12" s="15" customFormat="1" ht="16.5" x14ac:dyDescent="0.25">
      <c r="A101" s="41" t="s">
        <v>10</v>
      </c>
      <c r="B101" s="13">
        <v>800</v>
      </c>
      <c r="C101" s="134">
        <f>C16+C78+C91</f>
        <v>42753.8</v>
      </c>
      <c r="D101" s="134">
        <f>D16+D78+D91</f>
        <v>0</v>
      </c>
      <c r="E101" s="128">
        <f t="shared" si="13"/>
        <v>-42753.8</v>
      </c>
      <c r="F101" s="129">
        <f t="shared" si="22"/>
        <v>0</v>
      </c>
      <c r="G101" s="84">
        <f t="shared" si="21"/>
        <v>-1</v>
      </c>
    </row>
    <row r="102" spans="1:12" s="15" customFormat="1" ht="16.5" x14ac:dyDescent="0.25">
      <c r="A102" s="41" t="s">
        <v>11</v>
      </c>
      <c r="B102" s="13">
        <v>900</v>
      </c>
      <c r="C102" s="134">
        <f>C33+C55+C65+C83+C96</f>
        <v>43865.7</v>
      </c>
      <c r="D102" s="134">
        <f>D33+D55+D65+D83+D96</f>
        <v>0</v>
      </c>
      <c r="E102" s="128">
        <f t="shared" si="13"/>
        <v>-43865.7</v>
      </c>
      <c r="F102" s="129">
        <f t="shared" si="22"/>
        <v>0</v>
      </c>
      <c r="G102" s="84">
        <f t="shared" si="21"/>
        <v>-1</v>
      </c>
      <c r="I102" s="42"/>
      <c r="J102" s="42"/>
      <c r="K102" s="42"/>
      <c r="L102" s="42"/>
    </row>
    <row r="103" spans="1:12" s="15" customFormat="1" ht="16.5" x14ac:dyDescent="0.25">
      <c r="A103" s="41" t="s">
        <v>12</v>
      </c>
      <c r="B103" s="13">
        <v>1000</v>
      </c>
      <c r="C103" s="134">
        <f t="shared" ref="C103:D103" si="25">C101-C102</f>
        <v>-1111.8999999999942</v>
      </c>
      <c r="D103" s="134">
        <f t="shared" si="25"/>
        <v>0</v>
      </c>
      <c r="E103" s="128">
        <f t="shared" si="13"/>
        <v>1111.8999999999942</v>
      </c>
      <c r="F103" s="129">
        <f t="shared" si="22"/>
        <v>0</v>
      </c>
      <c r="G103" s="84">
        <f t="shared" si="21"/>
        <v>-1</v>
      </c>
    </row>
    <row r="104" spans="1:12" s="8" customFormat="1" ht="16.5" x14ac:dyDescent="0.25">
      <c r="A104" s="36" t="s">
        <v>69</v>
      </c>
      <c r="B104" s="37"/>
      <c r="C104" s="4"/>
      <c r="D104" s="3"/>
      <c r="E104" s="30"/>
      <c r="F104" s="71"/>
      <c r="G104" s="84"/>
    </row>
    <row r="105" spans="1:12" s="8" customFormat="1" ht="16.5" x14ac:dyDescent="0.25">
      <c r="A105" s="36" t="s">
        <v>123</v>
      </c>
      <c r="B105" s="37"/>
      <c r="C105" s="134">
        <f>'2021 (план)'!G105</f>
        <v>22637.3</v>
      </c>
      <c r="D105" s="134">
        <f>'2021 факт як сума кварталів'!E105</f>
        <v>0</v>
      </c>
      <c r="E105" s="128">
        <f t="shared" si="13"/>
        <v>-22637.3</v>
      </c>
      <c r="F105" s="129">
        <f t="shared" si="22"/>
        <v>0</v>
      </c>
      <c r="G105" s="84">
        <f t="shared" si="21"/>
        <v>-1</v>
      </c>
    </row>
    <row r="106" spans="1:12" s="8" customFormat="1" ht="16.5" x14ac:dyDescent="0.25">
      <c r="A106" s="36" t="s">
        <v>124</v>
      </c>
      <c r="B106" s="37"/>
      <c r="C106" s="134">
        <f>C105+C103</f>
        <v>21525.400000000005</v>
      </c>
      <c r="D106" s="134">
        <f>D105+D103</f>
        <v>0</v>
      </c>
      <c r="E106" s="128">
        <f t="shared" si="13"/>
        <v>-21525.400000000005</v>
      </c>
      <c r="F106" s="129">
        <f t="shared" si="22"/>
        <v>0</v>
      </c>
      <c r="G106" s="84">
        <f t="shared" si="21"/>
        <v>-1</v>
      </c>
    </row>
    <row r="107" spans="1:12" ht="16.5" x14ac:dyDescent="0.25">
      <c r="A107" s="5" t="s">
        <v>13</v>
      </c>
      <c r="B107" s="39">
        <v>1100</v>
      </c>
      <c r="C107" s="145">
        <f>'2021 (план)'!E107</f>
        <v>0</v>
      </c>
      <c r="D107" s="141">
        <f>'2021 факт як сума кварталів'!E107</f>
        <v>0</v>
      </c>
      <c r="E107" s="128">
        <f t="shared" si="13"/>
        <v>0</v>
      </c>
      <c r="F107" s="129">
        <f t="shared" si="22"/>
        <v>0</v>
      </c>
      <c r="G107" s="84">
        <f t="shared" si="21"/>
        <v>0</v>
      </c>
    </row>
    <row r="108" spans="1:12" ht="16.5" x14ac:dyDescent="0.25">
      <c r="A108" s="5" t="s">
        <v>14</v>
      </c>
      <c r="B108" s="39">
        <v>1200</v>
      </c>
      <c r="C108" s="145">
        <f>'2021 (план)'!E108</f>
        <v>0</v>
      </c>
      <c r="D108" s="141">
        <f>'2021 факт як сума кварталів'!E108</f>
        <v>0</v>
      </c>
      <c r="E108" s="128">
        <f t="shared" si="13"/>
        <v>0</v>
      </c>
      <c r="F108" s="129">
        <f t="shared" si="22"/>
        <v>0</v>
      </c>
      <c r="G108" s="84">
        <f t="shared" si="21"/>
        <v>0</v>
      </c>
    </row>
    <row r="109" spans="1:12" ht="16.5" x14ac:dyDescent="0.25">
      <c r="A109" s="5" t="s">
        <v>70</v>
      </c>
      <c r="B109" s="39">
        <v>1300</v>
      </c>
      <c r="C109" s="145">
        <f>'2021 (план)'!E109</f>
        <v>0</v>
      </c>
      <c r="D109" s="141">
        <f>'2021 факт як сума кварталів'!E109</f>
        <v>0</v>
      </c>
      <c r="E109" s="128">
        <f t="shared" si="13"/>
        <v>0</v>
      </c>
      <c r="F109" s="129">
        <f t="shared" si="22"/>
        <v>0</v>
      </c>
      <c r="G109" s="84">
        <f t="shared" si="21"/>
        <v>0</v>
      </c>
    </row>
    <row r="110" spans="1:12" ht="16.5" x14ac:dyDescent="0.25">
      <c r="A110" s="5" t="s">
        <v>15</v>
      </c>
      <c r="B110" s="39">
        <v>1400</v>
      </c>
      <c r="C110" s="145">
        <f>'2021 (план)'!E110</f>
        <v>0</v>
      </c>
      <c r="D110" s="141">
        <f>'2021 факт як сума кварталів'!E110</f>
        <v>0</v>
      </c>
      <c r="E110" s="128">
        <f t="shared" si="13"/>
        <v>0</v>
      </c>
      <c r="F110" s="129">
        <f t="shared" si="22"/>
        <v>0</v>
      </c>
      <c r="G110" s="84">
        <f t="shared" si="21"/>
        <v>0</v>
      </c>
    </row>
    <row r="111" spans="1:12" ht="16.5" customHeight="1" x14ac:dyDescent="0.25">
      <c r="A111" s="5" t="s">
        <v>16</v>
      </c>
      <c r="B111" s="39">
        <v>1500</v>
      </c>
      <c r="C111" s="145">
        <f>'2021 (план)'!E111</f>
        <v>0</v>
      </c>
      <c r="D111" s="141">
        <f>'2021 факт як сума кварталів'!E111</f>
        <v>0</v>
      </c>
      <c r="E111" s="128">
        <f t="shared" si="13"/>
        <v>0</v>
      </c>
      <c r="F111" s="129">
        <f t="shared" si="22"/>
        <v>0</v>
      </c>
      <c r="G111" s="84">
        <f t="shared" si="21"/>
        <v>0</v>
      </c>
    </row>
    <row r="114" spans="1:7" s="8" customFormat="1" x14ac:dyDescent="0.2">
      <c r="A114" s="7"/>
    </row>
    <row r="115" spans="1:7" s="29" customFormat="1" ht="16.5" x14ac:dyDescent="0.25">
      <c r="A115" s="45" t="s">
        <v>78</v>
      </c>
      <c r="C115" s="177"/>
      <c r="D115" s="177"/>
      <c r="E115" s="178" t="s">
        <v>178</v>
      </c>
      <c r="F115" s="178"/>
      <c r="G115" s="46"/>
    </row>
    <row r="116" spans="1:7" s="29" customFormat="1" ht="16.5" x14ac:dyDescent="0.25">
      <c r="A116" s="45"/>
      <c r="C116" s="47"/>
      <c r="D116" s="47"/>
      <c r="G116" s="46"/>
    </row>
    <row r="117" spans="1:7" s="29" customFormat="1" ht="16.5" x14ac:dyDescent="0.25">
      <c r="A117" s="45"/>
      <c r="G117" s="46"/>
    </row>
    <row r="118" spans="1:7" s="29" customFormat="1" ht="16.5" x14ac:dyDescent="0.25">
      <c r="A118" s="45" t="s">
        <v>73</v>
      </c>
      <c r="C118" s="177"/>
      <c r="D118" s="177"/>
      <c r="E118" s="158" t="s">
        <v>179</v>
      </c>
      <c r="F118" s="15"/>
    </row>
    <row r="119" spans="1:7" s="8" customFormat="1" ht="16.5" x14ac:dyDescent="0.2">
      <c r="A119" s="48"/>
      <c r="E119" s="100"/>
      <c r="F119" s="100"/>
    </row>
    <row r="120" spans="1:7" s="8" customFormat="1" ht="16.5" x14ac:dyDescent="0.2">
      <c r="A120" s="48"/>
    </row>
    <row r="121" spans="1:7" ht="16.5" x14ac:dyDescent="0.2">
      <c r="A121" s="49"/>
      <c r="B121" s="50"/>
      <c r="C121" s="179"/>
      <c r="D121" s="179"/>
      <c r="E121" s="179"/>
      <c r="F121" s="51"/>
    </row>
    <row r="122" spans="1:7" ht="16.5" x14ac:dyDescent="0.2">
      <c r="A122" s="49"/>
      <c r="B122" s="50"/>
      <c r="C122" s="51"/>
      <c r="D122" s="52"/>
      <c r="E122" s="51"/>
      <c r="F122" s="51"/>
    </row>
    <row r="123" spans="1:7" x14ac:dyDescent="0.2">
      <c r="B123" s="50"/>
      <c r="F123" s="51"/>
    </row>
    <row r="124" spans="1:7" ht="16.5" x14ac:dyDescent="0.2">
      <c r="A124" s="49"/>
      <c r="B124" s="50"/>
      <c r="C124" s="50"/>
      <c r="D124" s="53"/>
      <c r="E124" s="50"/>
      <c r="F124" s="50"/>
      <c r="G124" s="50"/>
    </row>
  </sheetData>
  <mergeCells count="22">
    <mergeCell ref="B6:F6"/>
    <mergeCell ref="B1:F1"/>
    <mergeCell ref="B2:F2"/>
    <mergeCell ref="B3:F3"/>
    <mergeCell ref="B4:F4"/>
    <mergeCell ref="B5:F5"/>
    <mergeCell ref="G13:G14"/>
    <mergeCell ref="C121:E121"/>
    <mergeCell ref="B7:F7"/>
    <mergeCell ref="B8:F8"/>
    <mergeCell ref="B9:F9"/>
    <mergeCell ref="B10:F10"/>
    <mergeCell ref="A12:F12"/>
    <mergeCell ref="A13:A14"/>
    <mergeCell ref="B13:B14"/>
    <mergeCell ref="C13:C14"/>
    <mergeCell ref="D13:D14"/>
    <mergeCell ref="E13:F13"/>
    <mergeCell ref="C115:D115"/>
    <mergeCell ref="E115:F115"/>
    <mergeCell ref="C118:D118"/>
    <mergeCell ref="A11:F11"/>
  </mergeCells>
  <printOptions horizontalCentered="1" verticalCentered="1"/>
  <pageMargins left="0.23622047244094491" right="0.19685039370078741" top="0.59055118110236227" bottom="0.19685039370078741" header="0" footer="0"/>
  <pageSetup paperSize="9" scale="79" fitToHeight="0" orientation="landscape" r:id="rId1"/>
  <rowBreaks count="2" manualBreakCount="2">
    <brk id="39" max="5" man="1"/>
    <brk id="81" max="5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4"/>
  <sheetViews>
    <sheetView view="pageBreakPreview" topLeftCell="A4" zoomScale="75" zoomScaleNormal="110" zoomScaleSheetLayoutView="75" workbookViewId="0">
      <selection activeCell="E115" sqref="E115:F118"/>
    </sheetView>
  </sheetViews>
  <sheetFormatPr defaultColWidth="9.140625" defaultRowHeight="15" x14ac:dyDescent="0.2"/>
  <cols>
    <col min="1" max="1" width="109.28515625" style="44" customWidth="1"/>
    <col min="2" max="2" width="7.7109375" style="6" customWidth="1"/>
    <col min="3" max="3" width="17.28515625" style="6" customWidth="1"/>
    <col min="4" max="4" width="16.28515625" style="8" customWidth="1"/>
    <col min="5" max="5" width="20.140625" style="6" customWidth="1"/>
    <col min="6" max="6" width="17.5703125" style="6" customWidth="1"/>
    <col min="7" max="7" width="11.28515625" style="6" customWidth="1"/>
    <col min="8" max="8" width="9.140625" style="6"/>
    <col min="9" max="9" width="9.85546875" style="6" bestFit="1" customWidth="1"/>
    <col min="10" max="10" width="12.140625" style="6" bestFit="1" customWidth="1"/>
    <col min="11" max="12" width="9.85546875" style="6" bestFit="1" customWidth="1"/>
    <col min="13" max="16384" width="9.140625" style="6"/>
  </cols>
  <sheetData>
    <row r="1" spans="1:7" x14ac:dyDescent="0.2">
      <c r="A1" s="5" t="s">
        <v>94</v>
      </c>
      <c r="B1" s="168" t="str">
        <f>'1 кв'!B1:F1</f>
        <v>КНП "Новояворівська лікарня ім.Ю.Липи"НМР</v>
      </c>
      <c r="C1" s="169"/>
      <c r="D1" s="169"/>
      <c r="E1" s="169"/>
      <c r="F1" s="170"/>
    </row>
    <row r="2" spans="1:7" x14ac:dyDescent="0.2">
      <c r="A2" s="5" t="s">
        <v>95</v>
      </c>
      <c r="B2" s="190" t="str">
        <f>'1 кв'!B2:F2</f>
        <v>Комунальне некомерційне підприємство</v>
      </c>
      <c r="C2" s="166"/>
      <c r="D2" s="166"/>
      <c r="E2" s="166"/>
      <c r="F2" s="167"/>
    </row>
    <row r="3" spans="1:7" x14ac:dyDescent="0.2">
      <c r="A3" s="5" t="s">
        <v>96</v>
      </c>
      <c r="B3" s="190" t="str">
        <f>'1 кв'!B3:F3</f>
        <v>Управління охорони здоров'я</v>
      </c>
      <c r="C3" s="166"/>
      <c r="D3" s="166"/>
      <c r="E3" s="166"/>
      <c r="F3" s="167"/>
    </row>
    <row r="4" spans="1:7" x14ac:dyDescent="0.2">
      <c r="A4" s="5" t="s">
        <v>97</v>
      </c>
      <c r="B4" s="190" t="str">
        <f>'1 кв'!B4:F4</f>
        <v>86.10. Діяльність лікарняних закладів</v>
      </c>
      <c r="C4" s="166"/>
      <c r="D4" s="166"/>
      <c r="E4" s="166"/>
      <c r="F4" s="167"/>
    </row>
    <row r="5" spans="1:7" x14ac:dyDescent="0.2">
      <c r="A5" s="5" t="s">
        <v>99</v>
      </c>
      <c r="B5" s="190" t="str">
        <f>'1 кв'!B5:F5</f>
        <v xml:space="preserve"> тис грн</v>
      </c>
      <c r="C5" s="166"/>
      <c r="D5" s="166"/>
      <c r="E5" s="166"/>
      <c r="F5" s="167"/>
    </row>
    <row r="6" spans="1:7" x14ac:dyDescent="0.2">
      <c r="A6" s="5" t="s">
        <v>108</v>
      </c>
      <c r="B6" s="190" t="str">
        <f>'1 кв'!B6:F6</f>
        <v>комунальна</v>
      </c>
      <c r="C6" s="166"/>
      <c r="D6" s="166"/>
      <c r="E6" s="166"/>
      <c r="F6" s="167"/>
    </row>
    <row r="7" spans="1:7" ht="15.75" x14ac:dyDescent="0.25">
      <c r="A7" s="5" t="s">
        <v>98</v>
      </c>
      <c r="B7" s="185">
        <f>'1 кв'!B7:F7</f>
        <v>705</v>
      </c>
      <c r="C7" s="186"/>
      <c r="D7" s="186"/>
      <c r="E7" s="186"/>
      <c r="F7" s="187"/>
    </row>
    <row r="8" spans="1:7" x14ac:dyDescent="0.2">
      <c r="A8" s="5" t="s">
        <v>101</v>
      </c>
      <c r="B8" s="190" t="str">
        <f>'1 кв'!B8:F8</f>
        <v xml:space="preserve">м. Новояворівськ, вул. шевченка,18 </v>
      </c>
      <c r="C8" s="166"/>
      <c r="D8" s="166"/>
      <c r="E8" s="166"/>
      <c r="F8" s="167"/>
    </row>
    <row r="9" spans="1:7" x14ac:dyDescent="0.2">
      <c r="A9" s="5" t="s">
        <v>102</v>
      </c>
      <c r="B9" s="190">
        <f>'1 кв'!B9:F9</f>
        <v>23640471</v>
      </c>
      <c r="C9" s="166"/>
      <c r="D9" s="166"/>
      <c r="E9" s="166"/>
      <c r="F9" s="167"/>
    </row>
    <row r="10" spans="1:7" x14ac:dyDescent="0.2">
      <c r="A10" s="5" t="s">
        <v>103</v>
      </c>
      <c r="B10" s="190" t="str">
        <f>'1 кв'!B10:F10</f>
        <v>Мороз Григорій Васильович</v>
      </c>
      <c r="C10" s="166"/>
      <c r="D10" s="166"/>
      <c r="E10" s="166"/>
      <c r="F10" s="167"/>
    </row>
    <row r="11" spans="1:7" s="8" customFormat="1" ht="30.75" customHeight="1" x14ac:dyDescent="0.2">
      <c r="A11" s="175" t="s">
        <v>144</v>
      </c>
      <c r="B11" s="175"/>
      <c r="C11" s="175"/>
      <c r="D11" s="175"/>
      <c r="E11" s="175"/>
      <c r="F11" s="175"/>
    </row>
    <row r="12" spans="1:7" s="8" customFormat="1" ht="17.25" customHeight="1" x14ac:dyDescent="0.2">
      <c r="A12" s="176" t="str">
        <f>'1 кв'!A12:F12</f>
        <v xml:space="preserve">КНП "Новояворівська лікарня ім.Ю.Липи"НМР </v>
      </c>
      <c r="B12" s="176"/>
      <c r="C12" s="176"/>
      <c r="D12" s="176"/>
      <c r="E12" s="176"/>
      <c r="F12" s="176"/>
    </row>
    <row r="13" spans="1:7" s="9" customFormat="1" ht="37.5" customHeight="1" x14ac:dyDescent="0.2">
      <c r="A13" s="180" t="s">
        <v>30</v>
      </c>
      <c r="B13" s="180" t="s">
        <v>31</v>
      </c>
      <c r="C13" s="182" t="s">
        <v>145</v>
      </c>
      <c r="D13" s="182" t="s">
        <v>146</v>
      </c>
      <c r="E13" s="188" t="s">
        <v>147</v>
      </c>
      <c r="F13" s="189"/>
      <c r="G13" s="171" t="str">
        <f>'1 кв'!G13:G14</f>
        <v>Пере/недовиконання плану
+/-</v>
      </c>
    </row>
    <row r="14" spans="1:7" s="10" customFormat="1" ht="26.25" customHeight="1" x14ac:dyDescent="0.2">
      <c r="A14" s="181"/>
      <c r="B14" s="181"/>
      <c r="C14" s="183"/>
      <c r="D14" s="183"/>
      <c r="E14" s="1" t="s">
        <v>104</v>
      </c>
      <c r="F14" s="1" t="s">
        <v>105</v>
      </c>
      <c r="G14" s="171"/>
    </row>
    <row r="15" spans="1:7" s="8" customFormat="1" x14ac:dyDescent="0.2">
      <c r="A15" s="11" t="s">
        <v>32</v>
      </c>
      <c r="B15" s="11" t="s">
        <v>33</v>
      </c>
      <c r="C15" s="11" t="s">
        <v>34</v>
      </c>
      <c r="D15" s="11" t="s">
        <v>35</v>
      </c>
      <c r="E15" s="11" t="s">
        <v>36</v>
      </c>
      <c r="F15" s="11" t="s">
        <v>37</v>
      </c>
    </row>
    <row r="16" spans="1:7" s="15" customFormat="1" ht="15" customHeight="1" x14ac:dyDescent="0.25">
      <c r="A16" s="12" t="s">
        <v>72</v>
      </c>
      <c r="B16" s="13">
        <v>100</v>
      </c>
      <c r="C16" s="134">
        <f t="shared" ref="C16:D16" si="0">C17+C22+C24+C26+C32</f>
        <v>36453.4</v>
      </c>
      <c r="D16" s="134">
        <f t="shared" si="0"/>
        <v>0</v>
      </c>
      <c r="E16" s="128">
        <f>D16-C16</f>
        <v>-36453.4</v>
      </c>
      <c r="F16" s="129">
        <f>IFERROR(D16/C16,)</f>
        <v>0</v>
      </c>
      <c r="G16" s="84">
        <f>IFERROR(D16/C16-100%,)</f>
        <v>-1</v>
      </c>
    </row>
    <row r="17" spans="1:7" s="8" customFormat="1" ht="16.5" x14ac:dyDescent="0.25">
      <c r="A17" s="16" t="s">
        <v>156</v>
      </c>
      <c r="B17" s="17">
        <v>110</v>
      </c>
      <c r="C17" s="134">
        <f>C18+C19+C20+C21</f>
        <v>33914.5</v>
      </c>
      <c r="D17" s="134">
        <f>D18+D19+D20+D21</f>
        <v>0</v>
      </c>
      <c r="E17" s="128">
        <f t="shared" ref="E17:E46" si="1">D17-C17</f>
        <v>-33914.5</v>
      </c>
      <c r="F17" s="129">
        <f t="shared" ref="F17:F46" si="2">IFERROR(D17/C17,)</f>
        <v>0</v>
      </c>
      <c r="G17" s="84">
        <f t="shared" ref="G17:G84" si="3">IFERROR(D17/C17-100%,)</f>
        <v>-1</v>
      </c>
    </row>
    <row r="18" spans="1:7" ht="16.5" x14ac:dyDescent="0.25">
      <c r="A18" s="19" t="s">
        <v>74</v>
      </c>
      <c r="B18" s="17" t="s">
        <v>76</v>
      </c>
      <c r="C18" s="141">
        <f>'2021 (план)'!H18</f>
        <v>8971.2999999999993</v>
      </c>
      <c r="D18" s="141">
        <f>'2021 факт як сума кварталів'!F18</f>
        <v>0</v>
      </c>
      <c r="E18" s="128">
        <f t="shared" si="1"/>
        <v>-8971.2999999999993</v>
      </c>
      <c r="F18" s="129">
        <f t="shared" si="2"/>
        <v>0</v>
      </c>
      <c r="G18" s="84">
        <f t="shared" si="3"/>
        <v>-1</v>
      </c>
    </row>
    <row r="19" spans="1:7" ht="16.5" x14ac:dyDescent="0.25">
      <c r="A19" s="19" t="s">
        <v>75</v>
      </c>
      <c r="B19" s="17" t="s">
        <v>77</v>
      </c>
      <c r="C19" s="141">
        <f>'2021 (план)'!H19</f>
        <v>62.3</v>
      </c>
      <c r="D19" s="141">
        <f>'2021 факт як сума кварталів'!F19</f>
        <v>0</v>
      </c>
      <c r="E19" s="128">
        <f t="shared" si="1"/>
        <v>-62.3</v>
      </c>
      <c r="F19" s="129">
        <f t="shared" si="2"/>
        <v>0</v>
      </c>
      <c r="G19" s="84">
        <f t="shared" si="3"/>
        <v>-1</v>
      </c>
    </row>
    <row r="20" spans="1:7" ht="16.5" x14ac:dyDescent="0.25">
      <c r="A20" s="19" t="s">
        <v>132</v>
      </c>
      <c r="B20" s="17" t="s">
        <v>130</v>
      </c>
      <c r="C20" s="141">
        <f>'2021 (план)'!H20</f>
        <v>24269.599999999999</v>
      </c>
      <c r="D20" s="141">
        <f>'2021 факт як сума кварталів'!F20</f>
        <v>0</v>
      </c>
      <c r="E20" s="128">
        <f t="shared" si="1"/>
        <v>-24269.599999999999</v>
      </c>
      <c r="F20" s="129">
        <f t="shared" si="2"/>
        <v>0</v>
      </c>
      <c r="G20" s="84">
        <f t="shared" si="3"/>
        <v>-1</v>
      </c>
    </row>
    <row r="21" spans="1:7" ht="16.5" x14ac:dyDescent="0.25">
      <c r="A21" s="94" t="s">
        <v>170</v>
      </c>
      <c r="B21" s="17" t="s">
        <v>131</v>
      </c>
      <c r="C21" s="141">
        <f>'2021 (план)'!H21</f>
        <v>611.29999999999995</v>
      </c>
      <c r="D21" s="141">
        <f>'2021 факт як сума кварталів'!F21</f>
        <v>0</v>
      </c>
      <c r="E21" s="128">
        <f t="shared" si="1"/>
        <v>-611.29999999999995</v>
      </c>
      <c r="F21" s="129">
        <f t="shared" si="2"/>
        <v>0</v>
      </c>
      <c r="G21" s="84">
        <f t="shared" si="3"/>
        <v>-1</v>
      </c>
    </row>
    <row r="22" spans="1:7" ht="16.5" x14ac:dyDescent="0.25">
      <c r="A22" s="21" t="s">
        <v>47</v>
      </c>
      <c r="B22" s="17">
        <v>111</v>
      </c>
      <c r="C22" s="141">
        <f>'2021 (план)'!H22</f>
        <v>2321</v>
      </c>
      <c r="D22" s="141">
        <f>'2021 факт як сума кварталів'!F22</f>
        <v>0</v>
      </c>
      <c r="E22" s="128">
        <f t="shared" si="1"/>
        <v>-2321</v>
      </c>
      <c r="F22" s="129">
        <f t="shared" si="2"/>
        <v>0</v>
      </c>
      <c r="G22" s="84">
        <f t="shared" si="3"/>
        <v>-1</v>
      </c>
    </row>
    <row r="23" spans="1:7" ht="16.5" x14ac:dyDescent="0.25">
      <c r="A23" s="19" t="s">
        <v>48</v>
      </c>
      <c r="B23" s="17" t="s">
        <v>59</v>
      </c>
      <c r="C23" s="141">
        <f>'2021 (план)'!H23</f>
        <v>771</v>
      </c>
      <c r="D23" s="141">
        <f>'2021 факт як сума кварталів'!F23</f>
        <v>0</v>
      </c>
      <c r="E23" s="128">
        <f t="shared" si="1"/>
        <v>-771</v>
      </c>
      <c r="F23" s="129">
        <f t="shared" si="2"/>
        <v>0</v>
      </c>
      <c r="G23" s="84">
        <f t="shared" si="3"/>
        <v>-1</v>
      </c>
    </row>
    <row r="24" spans="1:7" ht="16.5" x14ac:dyDescent="0.25">
      <c r="A24" s="21" t="s">
        <v>38</v>
      </c>
      <c r="B24" s="17">
        <v>120</v>
      </c>
      <c r="C24" s="134">
        <f t="shared" ref="C24:D24" si="4">C25</f>
        <v>0</v>
      </c>
      <c r="D24" s="134">
        <f t="shared" si="4"/>
        <v>0</v>
      </c>
      <c r="E24" s="128">
        <f t="shared" si="1"/>
        <v>0</v>
      </c>
      <c r="F24" s="129">
        <f t="shared" si="2"/>
        <v>0</v>
      </c>
      <c r="G24" s="84">
        <f t="shared" si="3"/>
        <v>0</v>
      </c>
    </row>
    <row r="25" spans="1:7" ht="16.5" x14ac:dyDescent="0.25">
      <c r="A25" s="21"/>
      <c r="B25" s="17">
        <v>121</v>
      </c>
      <c r="C25" s="141">
        <f>'2021 (план)'!H25</f>
        <v>0</v>
      </c>
      <c r="D25" s="141">
        <f>'2021 факт як сума кварталів'!F25</f>
        <v>0</v>
      </c>
      <c r="E25" s="128">
        <f t="shared" si="1"/>
        <v>0</v>
      </c>
      <c r="F25" s="129">
        <f t="shared" si="2"/>
        <v>0</v>
      </c>
      <c r="G25" s="84">
        <f t="shared" si="3"/>
        <v>0</v>
      </c>
    </row>
    <row r="26" spans="1:7" ht="16.5" x14ac:dyDescent="0.25">
      <c r="A26" s="22" t="s">
        <v>27</v>
      </c>
      <c r="B26" s="17">
        <v>130</v>
      </c>
      <c r="C26" s="134">
        <f t="shared" ref="C26:D26" si="5">C27+C28+C29</f>
        <v>217.9</v>
      </c>
      <c r="D26" s="134">
        <f t="shared" si="5"/>
        <v>0</v>
      </c>
      <c r="E26" s="128">
        <f t="shared" si="1"/>
        <v>-217.9</v>
      </c>
      <c r="F26" s="129">
        <f t="shared" si="2"/>
        <v>0</v>
      </c>
      <c r="G26" s="84">
        <f t="shared" si="3"/>
        <v>-1</v>
      </c>
    </row>
    <row r="27" spans="1:7" ht="16.5" x14ac:dyDescent="0.25">
      <c r="A27" s="19" t="s">
        <v>127</v>
      </c>
      <c r="B27" s="17">
        <v>131</v>
      </c>
      <c r="C27" s="141">
        <f>'2021 (план)'!H27</f>
        <v>9.3000000000000007</v>
      </c>
      <c r="D27" s="141">
        <f>'2021 факт як сума кварталів'!F27</f>
        <v>0</v>
      </c>
      <c r="E27" s="128">
        <f t="shared" si="1"/>
        <v>-9.3000000000000007</v>
      </c>
      <c r="F27" s="129">
        <f t="shared" si="2"/>
        <v>0</v>
      </c>
      <c r="G27" s="84">
        <f t="shared" si="3"/>
        <v>-1</v>
      </c>
    </row>
    <row r="28" spans="1:7" ht="16.5" x14ac:dyDescent="0.25">
      <c r="A28" s="19" t="s">
        <v>29</v>
      </c>
      <c r="B28" s="23">
        <v>132</v>
      </c>
      <c r="C28" s="141">
        <f>'2021 (план)'!H28</f>
        <v>0</v>
      </c>
      <c r="D28" s="141">
        <f>'2021 факт як сума кварталів'!F28</f>
        <v>0</v>
      </c>
      <c r="E28" s="128">
        <f t="shared" si="1"/>
        <v>0</v>
      </c>
      <c r="F28" s="129">
        <f t="shared" si="2"/>
        <v>0</v>
      </c>
      <c r="G28" s="84">
        <f t="shared" si="3"/>
        <v>0</v>
      </c>
    </row>
    <row r="29" spans="1:7" ht="30" x14ac:dyDescent="0.25">
      <c r="A29" s="19" t="s">
        <v>80</v>
      </c>
      <c r="B29" s="23">
        <v>133</v>
      </c>
      <c r="C29" s="134">
        <f t="shared" ref="C29:D29" si="6">C30+C31</f>
        <v>208.6</v>
      </c>
      <c r="D29" s="134">
        <f t="shared" si="6"/>
        <v>0</v>
      </c>
      <c r="E29" s="128">
        <f t="shared" si="1"/>
        <v>-208.6</v>
      </c>
      <c r="F29" s="129">
        <f t="shared" si="2"/>
        <v>0</v>
      </c>
      <c r="G29" s="84">
        <f t="shared" si="3"/>
        <v>-1</v>
      </c>
    </row>
    <row r="30" spans="1:7" ht="16.5" x14ac:dyDescent="0.25">
      <c r="A30" s="24" t="s">
        <v>83</v>
      </c>
      <c r="B30" s="23" t="s">
        <v>84</v>
      </c>
      <c r="C30" s="141">
        <f>'2021 (план)'!H30</f>
        <v>208.6</v>
      </c>
      <c r="D30" s="141">
        <f>'2021 факт як сума кварталів'!F30</f>
        <v>0</v>
      </c>
      <c r="E30" s="128">
        <f t="shared" si="1"/>
        <v>-208.6</v>
      </c>
      <c r="F30" s="129">
        <f t="shared" si="2"/>
        <v>0</v>
      </c>
      <c r="G30" s="84">
        <f t="shared" si="3"/>
        <v>-1</v>
      </c>
    </row>
    <row r="31" spans="1:7" ht="16.5" x14ac:dyDescent="0.25">
      <c r="A31" s="24" t="s">
        <v>85</v>
      </c>
      <c r="B31" s="23" t="s">
        <v>86</v>
      </c>
      <c r="C31" s="141">
        <f>'2021 (план)'!H31</f>
        <v>0</v>
      </c>
      <c r="D31" s="141">
        <f>'2021 факт як сума кварталів'!F31</f>
        <v>0</v>
      </c>
      <c r="E31" s="128">
        <f t="shared" si="1"/>
        <v>0</v>
      </c>
      <c r="F31" s="129">
        <f t="shared" si="2"/>
        <v>0</v>
      </c>
      <c r="G31" s="84">
        <f t="shared" si="3"/>
        <v>0</v>
      </c>
    </row>
    <row r="32" spans="1:7" ht="16.5" x14ac:dyDescent="0.25">
      <c r="A32" s="21" t="s">
        <v>165</v>
      </c>
      <c r="B32" s="23">
        <v>140</v>
      </c>
      <c r="C32" s="141">
        <f>'2021 (план)'!H32</f>
        <v>0</v>
      </c>
      <c r="D32" s="141">
        <f>'2021 факт як сума кварталів'!F32</f>
        <v>0</v>
      </c>
      <c r="E32" s="128">
        <f t="shared" ref="E32" si="7">D32-C32</f>
        <v>0</v>
      </c>
      <c r="F32" s="129">
        <f t="shared" ref="F32" si="8">IFERROR(D32/C32,)</f>
        <v>0</v>
      </c>
      <c r="G32" s="84">
        <f t="shared" ref="G32" si="9">IFERROR(D32/C32-100%,)</f>
        <v>0</v>
      </c>
    </row>
    <row r="33" spans="1:7" s="15" customFormat="1" ht="16.5" x14ac:dyDescent="0.25">
      <c r="A33" s="25" t="s">
        <v>60</v>
      </c>
      <c r="B33" s="26">
        <v>200</v>
      </c>
      <c r="C33" s="134">
        <f>C34+C38+C39+C47+C48+C49+C50+C51</f>
        <v>28937.5</v>
      </c>
      <c r="D33" s="134">
        <f>D34+D38+D39+D47+D48+D49+D50+D51</f>
        <v>0</v>
      </c>
      <c r="E33" s="128">
        <f t="shared" si="1"/>
        <v>-28937.5</v>
      </c>
      <c r="F33" s="129">
        <f t="shared" si="2"/>
        <v>0</v>
      </c>
      <c r="G33" s="84">
        <f t="shared" si="3"/>
        <v>-1</v>
      </c>
    </row>
    <row r="34" spans="1:7" ht="16.5" x14ac:dyDescent="0.25">
      <c r="A34" s="22" t="s">
        <v>39</v>
      </c>
      <c r="B34" s="17">
        <v>210</v>
      </c>
      <c r="C34" s="134">
        <f t="shared" ref="C34:D34" si="10">C35+C36+C37</f>
        <v>2028.9</v>
      </c>
      <c r="D34" s="134">
        <f t="shared" si="10"/>
        <v>0</v>
      </c>
      <c r="E34" s="128">
        <f t="shared" si="1"/>
        <v>-2028.9</v>
      </c>
      <c r="F34" s="129">
        <f t="shared" si="2"/>
        <v>0</v>
      </c>
      <c r="G34" s="84">
        <f t="shared" si="3"/>
        <v>-1</v>
      </c>
    </row>
    <row r="35" spans="1:7" ht="16.5" x14ac:dyDescent="0.25">
      <c r="A35" s="19" t="s">
        <v>40</v>
      </c>
      <c r="B35" s="17">
        <v>212</v>
      </c>
      <c r="C35" s="141">
        <f>'2021 (план)'!H35</f>
        <v>1948.9</v>
      </c>
      <c r="D35" s="141">
        <f>'2021 факт як сума кварталів'!F35</f>
        <v>0</v>
      </c>
      <c r="E35" s="128">
        <f t="shared" si="1"/>
        <v>-1948.9</v>
      </c>
      <c r="F35" s="129">
        <f t="shared" si="2"/>
        <v>0</v>
      </c>
      <c r="G35" s="84">
        <f t="shared" si="3"/>
        <v>-1</v>
      </c>
    </row>
    <row r="36" spans="1:7" ht="16.5" x14ac:dyDescent="0.25">
      <c r="A36" s="19" t="s">
        <v>41</v>
      </c>
      <c r="B36" s="17">
        <v>213</v>
      </c>
      <c r="C36" s="141">
        <f>'2021 (план)'!H36</f>
        <v>0</v>
      </c>
      <c r="D36" s="141">
        <f>'2021 факт як сума кварталів'!F36</f>
        <v>0</v>
      </c>
      <c r="E36" s="128">
        <f t="shared" si="1"/>
        <v>0</v>
      </c>
      <c r="F36" s="129">
        <f t="shared" si="2"/>
        <v>0</v>
      </c>
      <c r="G36" s="84">
        <f t="shared" si="3"/>
        <v>0</v>
      </c>
    </row>
    <row r="37" spans="1:7" ht="16.5" x14ac:dyDescent="0.25">
      <c r="A37" s="19" t="s">
        <v>42</v>
      </c>
      <c r="B37" s="17">
        <v>214</v>
      </c>
      <c r="C37" s="141">
        <f>'2021 (план)'!H37</f>
        <v>80</v>
      </c>
      <c r="D37" s="141">
        <f>'2021 факт як сума кварталів'!F37</f>
        <v>0</v>
      </c>
      <c r="E37" s="128">
        <f t="shared" si="1"/>
        <v>-80</v>
      </c>
      <c r="F37" s="129">
        <f t="shared" si="2"/>
        <v>0</v>
      </c>
      <c r="G37" s="84">
        <f t="shared" si="3"/>
        <v>-1</v>
      </c>
    </row>
    <row r="38" spans="1:7" ht="16.5" x14ac:dyDescent="0.25">
      <c r="A38" s="22" t="s">
        <v>43</v>
      </c>
      <c r="B38" s="17">
        <v>220</v>
      </c>
      <c r="C38" s="141">
        <f>'2021 (план)'!H38</f>
        <v>55.3</v>
      </c>
      <c r="D38" s="141">
        <f>'2021 факт як сума кварталів'!F38</f>
        <v>0</v>
      </c>
      <c r="E38" s="128">
        <f t="shared" si="1"/>
        <v>-55.3</v>
      </c>
      <c r="F38" s="129">
        <f t="shared" si="2"/>
        <v>0</v>
      </c>
      <c r="G38" s="84">
        <f t="shared" si="3"/>
        <v>-1</v>
      </c>
    </row>
    <row r="39" spans="1:7" ht="16.5" x14ac:dyDescent="0.25">
      <c r="A39" s="22" t="s">
        <v>81</v>
      </c>
      <c r="B39" s="17">
        <v>230</v>
      </c>
      <c r="C39" s="134">
        <f t="shared" ref="C39:D39" si="11">C41+C42+C43+C44+C45+C46</f>
        <v>771</v>
      </c>
      <c r="D39" s="134">
        <f t="shared" si="11"/>
        <v>0</v>
      </c>
      <c r="E39" s="128">
        <f t="shared" si="1"/>
        <v>-771</v>
      </c>
      <c r="F39" s="129">
        <f t="shared" si="2"/>
        <v>0</v>
      </c>
      <c r="G39" s="84">
        <f t="shared" si="3"/>
        <v>-1</v>
      </c>
    </row>
    <row r="40" spans="1:7" ht="16.5" x14ac:dyDescent="0.25">
      <c r="A40" s="11" t="s">
        <v>32</v>
      </c>
      <c r="B40" s="11" t="s">
        <v>33</v>
      </c>
      <c r="C40" s="11" t="s">
        <v>34</v>
      </c>
      <c r="D40" s="11" t="s">
        <v>35</v>
      </c>
      <c r="E40" s="11" t="s">
        <v>36</v>
      </c>
      <c r="F40" s="11" t="s">
        <v>37</v>
      </c>
      <c r="G40" s="84"/>
    </row>
    <row r="41" spans="1:7" ht="16.5" x14ac:dyDescent="0.25">
      <c r="A41" s="19" t="s">
        <v>49</v>
      </c>
      <c r="B41" s="17">
        <v>231</v>
      </c>
      <c r="C41" s="141">
        <f>'2021 (план)'!H41</f>
        <v>175.1</v>
      </c>
      <c r="D41" s="141">
        <f>'2021 факт як сума кварталів'!F41</f>
        <v>0</v>
      </c>
      <c r="E41" s="128">
        <f t="shared" si="1"/>
        <v>-175.1</v>
      </c>
      <c r="F41" s="129">
        <f t="shared" si="2"/>
        <v>0</v>
      </c>
      <c r="G41" s="84">
        <f t="shared" si="3"/>
        <v>-1</v>
      </c>
    </row>
    <row r="42" spans="1:7" ht="16.5" x14ac:dyDescent="0.25">
      <c r="A42" s="19" t="s">
        <v>50</v>
      </c>
      <c r="B42" s="17">
        <v>232</v>
      </c>
      <c r="C42" s="141">
        <f>'2021 (план)'!H42</f>
        <v>102.5</v>
      </c>
      <c r="D42" s="141">
        <f>'2021 факт як сума кварталів'!F42</f>
        <v>0</v>
      </c>
      <c r="E42" s="128">
        <f t="shared" si="1"/>
        <v>-102.5</v>
      </c>
      <c r="F42" s="129">
        <f t="shared" si="2"/>
        <v>0</v>
      </c>
      <c r="G42" s="84">
        <f t="shared" si="3"/>
        <v>-1</v>
      </c>
    </row>
    <row r="43" spans="1:7" ht="16.5" x14ac:dyDescent="0.25">
      <c r="A43" s="19" t="s">
        <v>51</v>
      </c>
      <c r="B43" s="17">
        <v>233</v>
      </c>
      <c r="C43" s="141">
        <f>'2021 (план)'!H43</f>
        <v>0</v>
      </c>
      <c r="D43" s="141">
        <f>'2021 факт як сума кварталів'!F43</f>
        <v>0</v>
      </c>
      <c r="E43" s="128">
        <f t="shared" si="1"/>
        <v>0</v>
      </c>
      <c r="F43" s="129">
        <f t="shared" si="2"/>
        <v>0</v>
      </c>
      <c r="G43" s="84">
        <f t="shared" si="3"/>
        <v>0</v>
      </c>
    </row>
    <row r="44" spans="1:7" ht="16.5" x14ac:dyDescent="0.25">
      <c r="A44" s="19" t="s">
        <v>52</v>
      </c>
      <c r="B44" s="17">
        <v>234</v>
      </c>
      <c r="C44" s="141">
        <f>'2021 (план)'!H44</f>
        <v>0</v>
      </c>
      <c r="D44" s="141">
        <f>'2021 факт як сума кварталів'!F44</f>
        <v>0</v>
      </c>
      <c r="E44" s="128">
        <f t="shared" si="1"/>
        <v>0</v>
      </c>
      <c r="F44" s="129">
        <f t="shared" si="2"/>
        <v>0</v>
      </c>
      <c r="G44" s="84">
        <f t="shared" si="3"/>
        <v>0</v>
      </c>
    </row>
    <row r="45" spans="1:7" ht="16.5" x14ac:dyDescent="0.25">
      <c r="A45" s="19" t="s">
        <v>53</v>
      </c>
      <c r="B45" s="17">
        <v>235</v>
      </c>
      <c r="C45" s="141">
        <f>'2021 (план)'!H45</f>
        <v>57.5</v>
      </c>
      <c r="D45" s="141">
        <f>'2021 факт як сума кварталів'!F45</f>
        <v>0</v>
      </c>
      <c r="E45" s="128">
        <f t="shared" si="1"/>
        <v>-57.5</v>
      </c>
      <c r="F45" s="129">
        <f t="shared" si="2"/>
        <v>0</v>
      </c>
      <c r="G45" s="84">
        <f t="shared" si="3"/>
        <v>-1</v>
      </c>
    </row>
    <row r="46" spans="1:7" ht="16.5" x14ac:dyDescent="0.25">
      <c r="A46" s="19" t="s">
        <v>82</v>
      </c>
      <c r="B46" s="17">
        <v>236</v>
      </c>
      <c r="C46" s="141">
        <f>'2021 (план)'!H46</f>
        <v>435.9</v>
      </c>
      <c r="D46" s="141">
        <f>'2021 факт як сума кварталів'!F46</f>
        <v>0</v>
      </c>
      <c r="E46" s="128">
        <f t="shared" si="1"/>
        <v>-435.9</v>
      </c>
      <c r="F46" s="129">
        <f t="shared" si="2"/>
        <v>0</v>
      </c>
      <c r="G46" s="84">
        <f t="shared" si="3"/>
        <v>-1</v>
      </c>
    </row>
    <row r="47" spans="1:7" ht="16.5" x14ac:dyDescent="0.25">
      <c r="A47" s="22" t="s">
        <v>61</v>
      </c>
      <c r="B47" s="17">
        <v>240</v>
      </c>
      <c r="C47" s="141">
        <f>'2021 (план)'!H47</f>
        <v>22965.5</v>
      </c>
      <c r="D47" s="141">
        <f>'2021 факт як сума кварталів'!F47</f>
        <v>0</v>
      </c>
      <c r="E47" s="128">
        <f t="shared" ref="E47:E111" si="12">D47-C47</f>
        <v>-22965.5</v>
      </c>
      <c r="F47" s="129">
        <f t="shared" ref="F47:F86" si="13">IFERROR(D47/C47,)</f>
        <v>0</v>
      </c>
      <c r="G47" s="84">
        <f t="shared" si="3"/>
        <v>-1</v>
      </c>
    </row>
    <row r="48" spans="1:7" ht="16.5" x14ac:dyDescent="0.25">
      <c r="A48" s="22" t="s">
        <v>44</v>
      </c>
      <c r="B48" s="17">
        <v>250</v>
      </c>
      <c r="C48" s="141">
        <f>'2021 (план)'!H48</f>
        <v>0</v>
      </c>
      <c r="D48" s="141">
        <f>'2021 факт як сума кварталів'!F48</f>
        <v>0</v>
      </c>
      <c r="E48" s="128">
        <f t="shared" si="12"/>
        <v>0</v>
      </c>
      <c r="F48" s="129">
        <f t="shared" si="13"/>
        <v>0</v>
      </c>
      <c r="G48" s="84">
        <f t="shared" si="3"/>
        <v>0</v>
      </c>
    </row>
    <row r="49" spans="1:7" ht="16.5" x14ac:dyDescent="0.25">
      <c r="A49" s="22" t="s">
        <v>58</v>
      </c>
      <c r="B49" s="17">
        <v>260</v>
      </c>
      <c r="C49" s="141">
        <f>'2021 (план)'!H49</f>
        <v>466.8</v>
      </c>
      <c r="D49" s="141">
        <f>'2021 факт як сума кварталів'!F49</f>
        <v>0</v>
      </c>
      <c r="E49" s="128">
        <f t="shared" si="12"/>
        <v>-466.8</v>
      </c>
      <c r="F49" s="129">
        <f t="shared" si="13"/>
        <v>0</v>
      </c>
      <c r="G49" s="84">
        <f t="shared" si="3"/>
        <v>-1</v>
      </c>
    </row>
    <row r="50" spans="1:7" ht="16.5" x14ac:dyDescent="0.25">
      <c r="A50" s="22" t="s">
        <v>17</v>
      </c>
      <c r="B50" s="17">
        <v>270</v>
      </c>
      <c r="C50" s="141">
        <f>'2021 (план)'!H50</f>
        <v>0</v>
      </c>
      <c r="D50" s="141">
        <f>'2021 факт як сума кварталів'!F50</f>
        <v>0</v>
      </c>
      <c r="E50" s="128">
        <f t="shared" si="12"/>
        <v>0</v>
      </c>
      <c r="F50" s="129">
        <f t="shared" si="13"/>
        <v>0</v>
      </c>
      <c r="G50" s="84">
        <f t="shared" si="3"/>
        <v>0</v>
      </c>
    </row>
    <row r="51" spans="1:7" ht="16.5" x14ac:dyDescent="0.25">
      <c r="A51" s="22" t="s">
        <v>9</v>
      </c>
      <c r="B51" s="17">
        <v>280</v>
      </c>
      <c r="C51" s="134">
        <f>C52+C53+C54</f>
        <v>2650</v>
      </c>
      <c r="D51" s="134">
        <f>D52+D53+D54</f>
        <v>0</v>
      </c>
      <c r="E51" s="128">
        <f t="shared" si="12"/>
        <v>-2650</v>
      </c>
      <c r="F51" s="129">
        <f t="shared" si="13"/>
        <v>0</v>
      </c>
      <c r="G51" s="84">
        <f t="shared" si="3"/>
        <v>-1</v>
      </c>
    </row>
    <row r="52" spans="1:7" ht="16.5" x14ac:dyDescent="0.25">
      <c r="A52" s="21" t="s">
        <v>92</v>
      </c>
      <c r="B52" s="17" t="s">
        <v>87</v>
      </c>
      <c r="C52" s="141">
        <f>'2021 (план)'!H52</f>
        <v>950</v>
      </c>
      <c r="D52" s="141">
        <f>'2021 факт як сума кварталів'!F52</f>
        <v>0</v>
      </c>
      <c r="E52" s="128">
        <f t="shared" si="12"/>
        <v>-950</v>
      </c>
      <c r="F52" s="129">
        <f t="shared" si="13"/>
        <v>0</v>
      </c>
      <c r="G52" s="84">
        <f t="shared" si="3"/>
        <v>-1</v>
      </c>
    </row>
    <row r="53" spans="1:7" ht="16.5" x14ac:dyDescent="0.25">
      <c r="A53" s="21" t="s">
        <v>93</v>
      </c>
      <c r="B53" s="17" t="s">
        <v>88</v>
      </c>
      <c r="C53" s="141">
        <f>'2021 (план)'!H53</f>
        <v>1400</v>
      </c>
      <c r="D53" s="141">
        <f>'2021 факт як сума кварталів'!F53</f>
        <v>0</v>
      </c>
      <c r="E53" s="128">
        <f t="shared" si="12"/>
        <v>-1400</v>
      </c>
      <c r="F53" s="129">
        <f t="shared" si="13"/>
        <v>0</v>
      </c>
      <c r="G53" s="84">
        <f t="shared" si="3"/>
        <v>-1</v>
      </c>
    </row>
    <row r="54" spans="1:7" ht="16.5" x14ac:dyDescent="0.25">
      <c r="A54" s="21" t="s">
        <v>125</v>
      </c>
      <c r="B54" s="17" t="s">
        <v>121</v>
      </c>
      <c r="C54" s="141">
        <f>'2021 (план)'!H54</f>
        <v>300</v>
      </c>
      <c r="D54" s="141">
        <f>'2021 факт як сума кварталів'!F54</f>
        <v>0</v>
      </c>
      <c r="E54" s="128">
        <f t="shared" si="12"/>
        <v>-300</v>
      </c>
      <c r="F54" s="129">
        <f t="shared" si="13"/>
        <v>0</v>
      </c>
      <c r="G54" s="84">
        <f t="shared" si="3"/>
        <v>-1</v>
      </c>
    </row>
    <row r="55" spans="1:7" s="29" customFormat="1" ht="16.5" x14ac:dyDescent="0.25">
      <c r="A55" s="28" t="s">
        <v>62</v>
      </c>
      <c r="B55" s="26">
        <v>300</v>
      </c>
      <c r="C55" s="134">
        <f t="shared" ref="C55:D55" si="14">C56+C57+C58+C59+C60+C61+C62+C63+C64</f>
        <v>5191.8999999999996</v>
      </c>
      <c r="D55" s="134">
        <f t="shared" si="14"/>
        <v>0</v>
      </c>
      <c r="E55" s="128">
        <f t="shared" si="12"/>
        <v>-5191.8999999999996</v>
      </c>
      <c r="F55" s="129">
        <f t="shared" si="13"/>
        <v>0</v>
      </c>
      <c r="G55" s="84">
        <f t="shared" si="3"/>
        <v>-1</v>
      </c>
    </row>
    <row r="56" spans="1:7" ht="16.5" x14ac:dyDescent="0.25">
      <c r="A56" s="19" t="s">
        <v>18</v>
      </c>
      <c r="B56" s="17">
        <v>310</v>
      </c>
      <c r="C56" s="141">
        <f>'2021 (план)'!H56</f>
        <v>49.9</v>
      </c>
      <c r="D56" s="141">
        <f>'2021 факт як сума кварталів'!F56</f>
        <v>0</v>
      </c>
      <c r="E56" s="128">
        <f t="shared" si="12"/>
        <v>-49.9</v>
      </c>
      <c r="F56" s="129">
        <f t="shared" si="13"/>
        <v>0</v>
      </c>
      <c r="G56" s="84">
        <f t="shared" si="3"/>
        <v>-1</v>
      </c>
    </row>
    <row r="57" spans="1:7" ht="16.5" x14ac:dyDescent="0.25">
      <c r="A57" s="19" t="s">
        <v>19</v>
      </c>
      <c r="B57" s="17">
        <v>320</v>
      </c>
      <c r="C57" s="141">
        <f>'2021 (план)'!H57</f>
        <v>0</v>
      </c>
      <c r="D57" s="141">
        <f>'2021 факт як сума кварталів'!F57</f>
        <v>0</v>
      </c>
      <c r="E57" s="128">
        <f t="shared" si="12"/>
        <v>0</v>
      </c>
      <c r="F57" s="129">
        <f t="shared" si="13"/>
        <v>0</v>
      </c>
      <c r="G57" s="84">
        <f t="shared" si="3"/>
        <v>0</v>
      </c>
    </row>
    <row r="58" spans="1:7" ht="16.5" x14ac:dyDescent="0.25">
      <c r="A58" s="19" t="s">
        <v>21</v>
      </c>
      <c r="B58" s="17">
        <v>330</v>
      </c>
      <c r="C58" s="141">
        <f>'2021 (план)'!H58</f>
        <v>50</v>
      </c>
      <c r="D58" s="141">
        <f>'2021 факт як сума кварталів'!F58</f>
        <v>0</v>
      </c>
      <c r="E58" s="128">
        <f t="shared" si="12"/>
        <v>-50</v>
      </c>
      <c r="F58" s="129">
        <f t="shared" si="13"/>
        <v>0</v>
      </c>
      <c r="G58" s="84">
        <f t="shared" si="3"/>
        <v>-1</v>
      </c>
    </row>
    <row r="59" spans="1:7" ht="16.5" x14ac:dyDescent="0.25">
      <c r="A59" s="19" t="s">
        <v>20</v>
      </c>
      <c r="B59" s="17">
        <v>340</v>
      </c>
      <c r="C59" s="141">
        <f>'2021 (план)'!H59</f>
        <v>0</v>
      </c>
      <c r="D59" s="141">
        <f>'2021 факт як сума кварталів'!F59</f>
        <v>0</v>
      </c>
      <c r="E59" s="128">
        <f t="shared" si="12"/>
        <v>0</v>
      </c>
      <c r="F59" s="129">
        <f t="shared" si="13"/>
        <v>0</v>
      </c>
      <c r="G59" s="84">
        <f t="shared" si="3"/>
        <v>0</v>
      </c>
    </row>
    <row r="60" spans="1:7" ht="16.5" x14ac:dyDescent="0.25">
      <c r="A60" s="19" t="s">
        <v>54</v>
      </c>
      <c r="B60" s="17">
        <v>350</v>
      </c>
      <c r="C60" s="141">
        <f>'2021 (план)'!H60</f>
        <v>5080</v>
      </c>
      <c r="D60" s="141">
        <f>'2021 факт як сума кварталів'!F60</f>
        <v>0</v>
      </c>
      <c r="E60" s="128">
        <f t="shared" si="12"/>
        <v>-5080</v>
      </c>
      <c r="F60" s="129">
        <f t="shared" si="13"/>
        <v>0</v>
      </c>
      <c r="G60" s="84">
        <f t="shared" si="3"/>
        <v>-1</v>
      </c>
    </row>
    <row r="61" spans="1:7" ht="16.5" x14ac:dyDescent="0.25">
      <c r="A61" s="19" t="s">
        <v>55</v>
      </c>
      <c r="B61" s="17">
        <v>360</v>
      </c>
      <c r="C61" s="141">
        <f>'2021 (план)'!H61</f>
        <v>4</v>
      </c>
      <c r="D61" s="141">
        <f>'2021 факт як сума кварталів'!F61</f>
        <v>0</v>
      </c>
      <c r="E61" s="128">
        <f t="shared" si="12"/>
        <v>-4</v>
      </c>
      <c r="F61" s="129">
        <f t="shared" si="13"/>
        <v>0</v>
      </c>
      <c r="G61" s="84">
        <f t="shared" si="3"/>
        <v>-1</v>
      </c>
    </row>
    <row r="62" spans="1:7" ht="16.5" x14ac:dyDescent="0.25">
      <c r="A62" s="19" t="s">
        <v>25</v>
      </c>
      <c r="B62" s="17">
        <v>370</v>
      </c>
      <c r="C62" s="141">
        <f>'2021 (план)'!H62</f>
        <v>2</v>
      </c>
      <c r="D62" s="141">
        <f>'2021 факт як сума кварталів'!F62</f>
        <v>0</v>
      </c>
      <c r="E62" s="128">
        <f t="shared" si="12"/>
        <v>-2</v>
      </c>
      <c r="F62" s="129">
        <f t="shared" si="13"/>
        <v>0</v>
      </c>
      <c r="G62" s="84">
        <f t="shared" si="3"/>
        <v>-1</v>
      </c>
    </row>
    <row r="63" spans="1:7" ht="16.5" x14ac:dyDescent="0.25">
      <c r="A63" s="19" t="s">
        <v>26</v>
      </c>
      <c r="B63" s="17">
        <v>380</v>
      </c>
      <c r="C63" s="141">
        <f>'2021 (план)'!H63</f>
        <v>6</v>
      </c>
      <c r="D63" s="141">
        <f>'2021 факт як сума кварталів'!F63</f>
        <v>0</v>
      </c>
      <c r="E63" s="128">
        <f t="shared" si="12"/>
        <v>-6</v>
      </c>
      <c r="F63" s="129">
        <f t="shared" si="13"/>
        <v>0</v>
      </c>
      <c r="G63" s="84">
        <f t="shared" si="3"/>
        <v>-1</v>
      </c>
    </row>
    <row r="64" spans="1:7" ht="16.5" x14ac:dyDescent="0.25">
      <c r="A64" s="19" t="s">
        <v>90</v>
      </c>
      <c r="B64" s="17">
        <v>390</v>
      </c>
      <c r="C64" s="141">
        <f>'2021 (план)'!H64</f>
        <v>0</v>
      </c>
      <c r="D64" s="141">
        <f>'2021 факт як сума кварталів'!F64</f>
        <v>0</v>
      </c>
      <c r="E64" s="128">
        <f t="shared" si="12"/>
        <v>0</v>
      </c>
      <c r="F64" s="129">
        <f t="shared" si="13"/>
        <v>0</v>
      </c>
      <c r="G64" s="84">
        <f t="shared" si="3"/>
        <v>0</v>
      </c>
    </row>
    <row r="65" spans="1:10" s="15" customFormat="1" ht="16.5" x14ac:dyDescent="0.25">
      <c r="A65" s="28" t="s">
        <v>63</v>
      </c>
      <c r="B65" s="26">
        <v>400</v>
      </c>
      <c r="C65" s="134">
        <f>C66+C67+C68+C69+C70</f>
        <v>577.20000000000005</v>
      </c>
      <c r="D65" s="134">
        <f>D66+D67+D68+D69+D70</f>
        <v>0</v>
      </c>
      <c r="E65" s="128">
        <f t="shared" si="12"/>
        <v>-577.20000000000005</v>
      </c>
      <c r="F65" s="129">
        <f t="shared" si="13"/>
        <v>0</v>
      </c>
      <c r="G65" s="84">
        <f t="shared" si="3"/>
        <v>-1</v>
      </c>
    </row>
    <row r="66" spans="1:10" s="34" customFormat="1" ht="16.5" x14ac:dyDescent="0.25">
      <c r="A66" s="19" t="s">
        <v>172</v>
      </c>
      <c r="B66" s="32" t="s">
        <v>89</v>
      </c>
      <c r="C66" s="141">
        <f>'2021 (план)'!H66</f>
        <v>13</v>
      </c>
      <c r="D66" s="141">
        <f>'2021 факт як сума кварталів'!F66</f>
        <v>0</v>
      </c>
      <c r="E66" s="128">
        <f t="shared" si="12"/>
        <v>-13</v>
      </c>
      <c r="F66" s="129">
        <f t="shared" si="13"/>
        <v>0</v>
      </c>
      <c r="G66" s="84">
        <f t="shared" si="3"/>
        <v>-1</v>
      </c>
    </row>
    <row r="67" spans="1:10" s="34" customFormat="1" ht="16.5" x14ac:dyDescent="0.25">
      <c r="A67" s="19" t="s">
        <v>173</v>
      </c>
      <c r="B67" s="32" t="s">
        <v>91</v>
      </c>
      <c r="C67" s="141">
        <f>'2021 (план)'!H67</f>
        <v>0</v>
      </c>
      <c r="D67" s="141">
        <f>'2021 факт як сума кварталів'!F67</f>
        <v>0</v>
      </c>
      <c r="E67" s="128">
        <f t="shared" si="12"/>
        <v>0</v>
      </c>
      <c r="F67" s="129">
        <f t="shared" si="13"/>
        <v>0</v>
      </c>
      <c r="G67" s="84">
        <f t="shared" si="3"/>
        <v>0</v>
      </c>
    </row>
    <row r="68" spans="1:10" s="34" customFormat="1" ht="16.5" x14ac:dyDescent="0.25">
      <c r="A68" s="19" t="s">
        <v>174</v>
      </c>
      <c r="B68" s="32" t="s">
        <v>110</v>
      </c>
      <c r="C68" s="141">
        <f>'2021 (план)'!H68</f>
        <v>437.5</v>
      </c>
      <c r="D68" s="141">
        <f>'2021 факт як сума кварталів'!F68</f>
        <v>0</v>
      </c>
      <c r="E68" s="128">
        <f t="shared" si="12"/>
        <v>-437.5</v>
      </c>
      <c r="F68" s="129">
        <f t="shared" si="13"/>
        <v>0</v>
      </c>
      <c r="G68" s="84">
        <f t="shared" si="3"/>
        <v>-1</v>
      </c>
    </row>
    <row r="69" spans="1:10" s="34" customFormat="1" ht="16.5" x14ac:dyDescent="0.25">
      <c r="A69" s="19" t="s">
        <v>175</v>
      </c>
      <c r="B69" s="32" t="s">
        <v>122</v>
      </c>
      <c r="C69" s="141">
        <f>'2021 (план)'!H69</f>
        <v>117.7</v>
      </c>
      <c r="D69" s="141">
        <f>'2021 факт як сума кварталів'!F69</f>
        <v>0</v>
      </c>
      <c r="E69" s="128">
        <f t="shared" si="12"/>
        <v>-117.7</v>
      </c>
      <c r="F69" s="129">
        <f t="shared" si="13"/>
        <v>0</v>
      </c>
      <c r="G69" s="84">
        <f t="shared" si="3"/>
        <v>-1</v>
      </c>
    </row>
    <row r="70" spans="1:10" s="34" customFormat="1" ht="16.5" x14ac:dyDescent="0.25">
      <c r="A70" s="19" t="s">
        <v>176</v>
      </c>
      <c r="B70" s="32" t="s">
        <v>171</v>
      </c>
      <c r="C70" s="141">
        <f>'2021 (план)'!H70</f>
        <v>9</v>
      </c>
      <c r="D70" s="141">
        <f>'2021 факт як сума кварталів'!F70</f>
        <v>0</v>
      </c>
      <c r="E70" s="128">
        <f t="shared" ref="E70" si="15">D70-C70</f>
        <v>-9</v>
      </c>
      <c r="F70" s="129">
        <f t="shared" ref="F70" si="16">IFERROR(D70/C70,)</f>
        <v>0</v>
      </c>
      <c r="G70" s="84">
        <f t="shared" ref="G70" si="17">IFERROR(D70/C70-100%,)</f>
        <v>-1</v>
      </c>
    </row>
    <row r="71" spans="1:10" s="15" customFormat="1" ht="16.5" x14ac:dyDescent="0.25">
      <c r="A71" s="28" t="s">
        <v>64</v>
      </c>
      <c r="B71" s="26">
        <v>500</v>
      </c>
      <c r="C71" s="134">
        <f t="shared" ref="C71:D71" si="18">C72+C73+C74+C75+C76</f>
        <v>34706.599999999991</v>
      </c>
      <c r="D71" s="134">
        <f t="shared" si="18"/>
        <v>0</v>
      </c>
      <c r="E71" s="128">
        <f t="shared" si="12"/>
        <v>-34706.599999999991</v>
      </c>
      <c r="F71" s="129">
        <f t="shared" si="13"/>
        <v>0</v>
      </c>
      <c r="G71" s="84">
        <f t="shared" si="3"/>
        <v>-1</v>
      </c>
    </row>
    <row r="72" spans="1:10" ht="16.5" x14ac:dyDescent="0.25">
      <c r="A72" s="19" t="s">
        <v>56</v>
      </c>
      <c r="B72" s="17">
        <v>510</v>
      </c>
      <c r="C72" s="146">
        <f>C34+C38+C39+C48+C49+C51</f>
        <v>5972</v>
      </c>
      <c r="D72" s="146">
        <f>D34+D38+D39+D48+D49+D51</f>
        <v>0</v>
      </c>
      <c r="E72" s="128">
        <f t="shared" si="12"/>
        <v>-5972</v>
      </c>
      <c r="F72" s="129">
        <f t="shared" si="13"/>
        <v>0</v>
      </c>
      <c r="G72" s="84">
        <f t="shared" si="3"/>
        <v>-1</v>
      </c>
    </row>
    <row r="73" spans="1:10" ht="16.5" x14ac:dyDescent="0.25">
      <c r="A73" s="19" t="s">
        <v>22</v>
      </c>
      <c r="B73" s="17">
        <v>520</v>
      </c>
      <c r="C73" s="145">
        <f>'2021 (план)'!H73</f>
        <v>22988.114754098362</v>
      </c>
      <c r="D73" s="145">
        <f>'2021 факт як сума кварталів'!F73</f>
        <v>0</v>
      </c>
      <c r="E73" s="128">
        <f t="shared" si="12"/>
        <v>-22988.114754098362</v>
      </c>
      <c r="F73" s="129">
        <f t="shared" si="13"/>
        <v>0</v>
      </c>
      <c r="G73" s="84">
        <f t="shared" si="3"/>
        <v>-1</v>
      </c>
    </row>
    <row r="74" spans="1:10" ht="16.5" x14ac:dyDescent="0.25">
      <c r="A74" s="19" t="s">
        <v>23</v>
      </c>
      <c r="B74" s="17">
        <v>530</v>
      </c>
      <c r="C74" s="145">
        <f>'2021 (план)'!H74</f>
        <v>5057.3852459016398</v>
      </c>
      <c r="D74" s="145">
        <f>'2021 факт як сума кварталів'!F74</f>
        <v>0</v>
      </c>
      <c r="E74" s="128">
        <f t="shared" si="12"/>
        <v>-5057.3852459016398</v>
      </c>
      <c r="F74" s="129">
        <f t="shared" si="13"/>
        <v>0</v>
      </c>
      <c r="G74" s="84">
        <f t="shared" si="3"/>
        <v>-1</v>
      </c>
      <c r="I74" s="35"/>
    </row>
    <row r="75" spans="1:10" ht="16.5" x14ac:dyDescent="0.25">
      <c r="A75" s="19" t="s">
        <v>24</v>
      </c>
      <c r="B75" s="17">
        <v>540</v>
      </c>
      <c r="C75" s="146">
        <f>C50</f>
        <v>0</v>
      </c>
      <c r="D75" s="146">
        <f>D50</f>
        <v>0</v>
      </c>
      <c r="E75" s="128">
        <f t="shared" si="12"/>
        <v>0</v>
      </c>
      <c r="F75" s="129">
        <f t="shared" si="13"/>
        <v>0</v>
      </c>
      <c r="G75" s="84">
        <f t="shared" si="3"/>
        <v>0</v>
      </c>
    </row>
    <row r="76" spans="1:10" ht="16.5" x14ac:dyDescent="0.25">
      <c r="A76" s="19" t="s">
        <v>57</v>
      </c>
      <c r="B76" s="17">
        <v>550</v>
      </c>
      <c r="C76" s="146">
        <f>C102-C96-C83-C75-C74-C73-C72</f>
        <v>689.09999999999491</v>
      </c>
      <c r="D76" s="146">
        <f>D102-D96-D83-D75-D74-D73-D72</f>
        <v>0</v>
      </c>
      <c r="E76" s="128">
        <f t="shared" si="12"/>
        <v>-689.09999999999491</v>
      </c>
      <c r="F76" s="129">
        <f t="shared" si="13"/>
        <v>0</v>
      </c>
      <c r="G76" s="84">
        <f t="shared" si="3"/>
        <v>-1</v>
      </c>
      <c r="J76" s="20"/>
    </row>
    <row r="77" spans="1:10" s="38" customFormat="1" ht="16.5" x14ac:dyDescent="0.25">
      <c r="A77" s="36" t="s">
        <v>65</v>
      </c>
      <c r="B77" s="37">
        <v>600</v>
      </c>
      <c r="C77" s="27"/>
      <c r="D77" s="3"/>
      <c r="E77" s="30"/>
      <c r="F77" s="71"/>
      <c r="G77" s="84">
        <f t="shared" si="3"/>
        <v>0</v>
      </c>
    </row>
    <row r="78" spans="1:10" ht="16.5" x14ac:dyDescent="0.25">
      <c r="A78" s="5" t="s">
        <v>45</v>
      </c>
      <c r="B78" s="39">
        <v>610</v>
      </c>
      <c r="C78" s="134">
        <f t="shared" ref="C78:D78" si="19">C79+C80+C81</f>
        <v>2000</v>
      </c>
      <c r="D78" s="134">
        <f t="shared" si="19"/>
        <v>0</v>
      </c>
      <c r="E78" s="128">
        <f t="shared" si="12"/>
        <v>-2000</v>
      </c>
      <c r="F78" s="129">
        <f t="shared" si="13"/>
        <v>0</v>
      </c>
      <c r="G78" s="84">
        <f t="shared" si="3"/>
        <v>-1</v>
      </c>
    </row>
    <row r="79" spans="1:10" ht="16.5" x14ac:dyDescent="0.25">
      <c r="A79" s="40" t="s">
        <v>0</v>
      </c>
      <c r="B79" s="17">
        <v>611</v>
      </c>
      <c r="C79" s="145">
        <f>'2021 (план)'!H79</f>
        <v>2000</v>
      </c>
      <c r="D79" s="141">
        <f>'2021 факт як сума кварталів'!F79</f>
        <v>0</v>
      </c>
      <c r="E79" s="128">
        <f t="shared" si="12"/>
        <v>-2000</v>
      </c>
      <c r="F79" s="129">
        <f t="shared" si="13"/>
        <v>0</v>
      </c>
      <c r="G79" s="84">
        <f t="shared" si="3"/>
        <v>-1</v>
      </c>
    </row>
    <row r="80" spans="1:10" ht="16.5" x14ac:dyDescent="0.25">
      <c r="A80" s="40" t="s">
        <v>46</v>
      </c>
      <c r="B80" s="17">
        <v>612</v>
      </c>
      <c r="C80" s="145">
        <f>'2021 (план)'!H80</f>
        <v>0</v>
      </c>
      <c r="D80" s="141">
        <f>'2021 факт як сума кварталів'!F80</f>
        <v>0</v>
      </c>
      <c r="E80" s="128">
        <f t="shared" si="12"/>
        <v>0</v>
      </c>
      <c r="F80" s="129">
        <f t="shared" si="13"/>
        <v>0</v>
      </c>
      <c r="G80" s="84">
        <f t="shared" si="3"/>
        <v>0</v>
      </c>
    </row>
    <row r="81" spans="1:7" ht="16.5" x14ac:dyDescent="0.25">
      <c r="A81" s="40" t="s">
        <v>66</v>
      </c>
      <c r="B81" s="17">
        <v>613</v>
      </c>
      <c r="C81" s="145">
        <f>'2021 (план)'!H81</f>
        <v>0</v>
      </c>
      <c r="D81" s="141">
        <f>'2021 факт як сума кварталів'!F81</f>
        <v>0</v>
      </c>
      <c r="E81" s="128">
        <f t="shared" si="12"/>
        <v>0</v>
      </c>
      <c r="F81" s="129">
        <f t="shared" si="13"/>
        <v>0</v>
      </c>
      <c r="G81" s="84">
        <f t="shared" si="3"/>
        <v>0</v>
      </c>
    </row>
    <row r="82" spans="1:7" ht="16.5" x14ac:dyDescent="0.25">
      <c r="A82" s="11" t="s">
        <v>32</v>
      </c>
      <c r="B82" s="11" t="s">
        <v>33</v>
      </c>
      <c r="C82" s="11" t="s">
        <v>34</v>
      </c>
      <c r="D82" s="11" t="s">
        <v>35</v>
      </c>
      <c r="E82" s="11" t="s">
        <v>36</v>
      </c>
      <c r="F82" s="11" t="s">
        <v>37</v>
      </c>
      <c r="G82" s="84"/>
    </row>
    <row r="83" spans="1:7" ht="16.5" customHeight="1" x14ac:dyDescent="0.25">
      <c r="A83" s="5" t="s">
        <v>1</v>
      </c>
      <c r="B83" s="39">
        <v>620</v>
      </c>
      <c r="C83" s="134">
        <f>C84+C85+C86+C87+C88+C89</f>
        <v>4350</v>
      </c>
      <c r="D83" s="134">
        <f>D84+D85+D86+D87+D88+D89</f>
        <v>0</v>
      </c>
      <c r="E83" s="128">
        <f t="shared" si="12"/>
        <v>-4350</v>
      </c>
      <c r="F83" s="129">
        <f t="shared" si="13"/>
        <v>0</v>
      </c>
      <c r="G83" s="84">
        <f t="shared" si="3"/>
        <v>-1</v>
      </c>
    </row>
    <row r="84" spans="1:7" ht="16.5" x14ac:dyDescent="0.25">
      <c r="A84" s="40" t="s">
        <v>2</v>
      </c>
      <c r="B84" s="17">
        <v>621</v>
      </c>
      <c r="C84" s="145">
        <f>'2021 (план)'!H84</f>
        <v>0</v>
      </c>
      <c r="D84" s="141">
        <f>'2021 факт як сума кварталів'!F84</f>
        <v>0</v>
      </c>
      <c r="E84" s="128">
        <f t="shared" si="12"/>
        <v>0</v>
      </c>
      <c r="F84" s="129">
        <f t="shared" si="13"/>
        <v>0</v>
      </c>
      <c r="G84" s="84">
        <f t="shared" si="3"/>
        <v>0</v>
      </c>
    </row>
    <row r="85" spans="1:7" ht="16.5" x14ac:dyDescent="0.25">
      <c r="A85" s="40" t="s">
        <v>3</v>
      </c>
      <c r="B85" s="17">
        <v>622</v>
      </c>
      <c r="C85" s="145">
        <f>'2021 (план)'!H85</f>
        <v>2350</v>
      </c>
      <c r="D85" s="141">
        <f>'2021 факт як сума кварталів'!F85</f>
        <v>0</v>
      </c>
      <c r="E85" s="128">
        <f t="shared" si="12"/>
        <v>-2350</v>
      </c>
      <c r="F85" s="129">
        <f t="shared" si="13"/>
        <v>0</v>
      </c>
      <c r="G85" s="84">
        <f t="shared" ref="G85:G111" si="20">IFERROR(D85/C85-100%,)</f>
        <v>-1</v>
      </c>
    </row>
    <row r="86" spans="1:7" ht="16.5" x14ac:dyDescent="0.25">
      <c r="A86" s="40" t="s">
        <v>4</v>
      </c>
      <c r="B86" s="17">
        <v>623</v>
      </c>
      <c r="C86" s="145">
        <f>'2021 (план)'!H86</f>
        <v>0</v>
      </c>
      <c r="D86" s="141">
        <f>'2021 факт як сума кварталів'!F86</f>
        <v>0</v>
      </c>
      <c r="E86" s="128">
        <f t="shared" si="12"/>
        <v>0</v>
      </c>
      <c r="F86" s="129">
        <f t="shared" si="13"/>
        <v>0</v>
      </c>
      <c r="G86" s="84">
        <f t="shared" si="20"/>
        <v>0</v>
      </c>
    </row>
    <row r="87" spans="1:7" ht="16.5" x14ac:dyDescent="0.25">
      <c r="A87" s="40" t="s">
        <v>5</v>
      </c>
      <c r="B87" s="17">
        <v>624</v>
      </c>
      <c r="C87" s="145">
        <f>'2021 (план)'!H87</f>
        <v>0</v>
      </c>
      <c r="D87" s="141">
        <f>'2021 факт як сума кварталів'!F87</f>
        <v>0</v>
      </c>
      <c r="E87" s="128">
        <f t="shared" si="12"/>
        <v>0</v>
      </c>
      <c r="F87" s="129">
        <f t="shared" ref="F87:F111" si="21">IFERROR(D87/C87,)</f>
        <v>0</v>
      </c>
      <c r="G87" s="84">
        <f t="shared" si="20"/>
        <v>0</v>
      </c>
    </row>
    <row r="88" spans="1:7" ht="16.5" x14ac:dyDescent="0.25">
      <c r="A88" s="40" t="s">
        <v>71</v>
      </c>
      <c r="B88" s="17">
        <v>625</v>
      </c>
      <c r="C88" s="145">
        <f>'2021 (план)'!H88</f>
        <v>2000</v>
      </c>
      <c r="D88" s="141">
        <f>'2021 факт як сума кварталів'!F88</f>
        <v>0</v>
      </c>
      <c r="E88" s="128">
        <f t="shared" si="12"/>
        <v>-2000</v>
      </c>
      <c r="F88" s="129">
        <f t="shared" si="21"/>
        <v>0</v>
      </c>
      <c r="G88" s="84">
        <f t="shared" si="20"/>
        <v>-1</v>
      </c>
    </row>
    <row r="89" spans="1:7" ht="16.5" x14ac:dyDescent="0.25">
      <c r="A89" s="40" t="s">
        <v>6</v>
      </c>
      <c r="B89" s="17">
        <v>626</v>
      </c>
      <c r="C89" s="145">
        <f>'2021 (план)'!H89</f>
        <v>0</v>
      </c>
      <c r="D89" s="141">
        <f>'2021 факт як сума кварталів'!F89</f>
        <v>0</v>
      </c>
      <c r="E89" s="128">
        <f t="shared" si="12"/>
        <v>0</v>
      </c>
      <c r="F89" s="129">
        <f t="shared" si="21"/>
        <v>0</v>
      </c>
      <c r="G89" s="84">
        <f t="shared" si="20"/>
        <v>0</v>
      </c>
    </row>
    <row r="90" spans="1:7" s="15" customFormat="1" ht="16.5" x14ac:dyDescent="0.25">
      <c r="A90" s="41" t="s">
        <v>68</v>
      </c>
      <c r="B90" s="13">
        <v>700</v>
      </c>
      <c r="C90" s="4"/>
      <c r="D90" s="3"/>
      <c r="E90" s="30"/>
      <c r="F90" s="71"/>
      <c r="G90" s="84">
        <f t="shared" si="20"/>
        <v>0</v>
      </c>
    </row>
    <row r="91" spans="1:7" ht="16.5" x14ac:dyDescent="0.25">
      <c r="A91" s="5" t="s">
        <v>160</v>
      </c>
      <c r="B91" s="39">
        <v>710</v>
      </c>
      <c r="C91" s="134">
        <f t="shared" ref="C91:D91" si="22">C92+C93+C94+C95</f>
        <v>0</v>
      </c>
      <c r="D91" s="134">
        <f t="shared" si="22"/>
        <v>0</v>
      </c>
      <c r="E91" s="128">
        <f t="shared" si="12"/>
        <v>0</v>
      </c>
      <c r="F91" s="129">
        <f t="shared" si="21"/>
        <v>0</v>
      </c>
      <c r="G91" s="84">
        <f t="shared" si="20"/>
        <v>0</v>
      </c>
    </row>
    <row r="92" spans="1:7" ht="16.5" x14ac:dyDescent="0.25">
      <c r="A92" s="40" t="s">
        <v>161</v>
      </c>
      <c r="B92" s="17">
        <v>711</v>
      </c>
      <c r="C92" s="145">
        <f>'2021 (план)'!H92</f>
        <v>0</v>
      </c>
      <c r="D92" s="141">
        <f>'2021 факт як сума кварталів'!F92</f>
        <v>0</v>
      </c>
      <c r="E92" s="128">
        <f t="shared" si="12"/>
        <v>0</v>
      </c>
      <c r="F92" s="129">
        <f t="shared" si="21"/>
        <v>0</v>
      </c>
      <c r="G92" s="84">
        <f t="shared" si="20"/>
        <v>0</v>
      </c>
    </row>
    <row r="93" spans="1:7" ht="16.5" x14ac:dyDescent="0.25">
      <c r="A93" s="40" t="s">
        <v>162</v>
      </c>
      <c r="B93" s="17">
        <v>712</v>
      </c>
      <c r="C93" s="145">
        <f>'2021 (план)'!H93</f>
        <v>0</v>
      </c>
      <c r="D93" s="141">
        <f>'2021 факт як сума кварталів'!F93</f>
        <v>0</v>
      </c>
      <c r="E93" s="128">
        <f t="shared" si="12"/>
        <v>0</v>
      </c>
      <c r="F93" s="129">
        <f t="shared" si="21"/>
        <v>0</v>
      </c>
      <c r="G93" s="84">
        <f t="shared" si="20"/>
        <v>0</v>
      </c>
    </row>
    <row r="94" spans="1:7" ht="16.5" x14ac:dyDescent="0.25">
      <c r="A94" s="40" t="s">
        <v>7</v>
      </c>
      <c r="B94" s="17">
        <v>713</v>
      </c>
      <c r="C94" s="145">
        <f>'2021 (план)'!H94</f>
        <v>0</v>
      </c>
      <c r="D94" s="141">
        <f>'2021 факт як сума кварталів'!F94</f>
        <v>0</v>
      </c>
      <c r="E94" s="128">
        <f t="shared" si="12"/>
        <v>0</v>
      </c>
      <c r="F94" s="129">
        <f t="shared" si="21"/>
        <v>0</v>
      </c>
      <c r="G94" s="84">
        <f t="shared" si="20"/>
        <v>0</v>
      </c>
    </row>
    <row r="95" spans="1:7" ht="16.5" x14ac:dyDescent="0.25">
      <c r="A95" s="40" t="s">
        <v>66</v>
      </c>
      <c r="B95" s="17">
        <v>714</v>
      </c>
      <c r="C95" s="145">
        <f>'2021 (план)'!H95</f>
        <v>0</v>
      </c>
      <c r="D95" s="141">
        <f>'2021 факт як сума кварталів'!F95</f>
        <v>0</v>
      </c>
      <c r="E95" s="128">
        <f t="shared" si="12"/>
        <v>0</v>
      </c>
      <c r="F95" s="129">
        <f t="shared" si="21"/>
        <v>0</v>
      </c>
      <c r="G95" s="84">
        <f t="shared" si="20"/>
        <v>0</v>
      </c>
    </row>
    <row r="96" spans="1:7" ht="16.5" x14ac:dyDescent="0.25">
      <c r="A96" s="5" t="s">
        <v>8</v>
      </c>
      <c r="B96" s="39">
        <v>720</v>
      </c>
      <c r="C96" s="134">
        <f t="shared" ref="C96:D96" si="23">C97+C98+C99+C100</f>
        <v>0</v>
      </c>
      <c r="D96" s="134">
        <f t="shared" si="23"/>
        <v>0</v>
      </c>
      <c r="E96" s="128">
        <f t="shared" si="12"/>
        <v>0</v>
      </c>
      <c r="F96" s="129">
        <f t="shared" si="21"/>
        <v>0</v>
      </c>
      <c r="G96" s="84">
        <f t="shared" si="20"/>
        <v>0</v>
      </c>
    </row>
    <row r="97" spans="1:12" ht="16.5" x14ac:dyDescent="0.25">
      <c r="A97" s="40" t="s">
        <v>163</v>
      </c>
      <c r="B97" s="17">
        <v>721</v>
      </c>
      <c r="C97" s="145">
        <f>'2021 (план)'!H97</f>
        <v>0</v>
      </c>
      <c r="D97" s="141">
        <f>'2021 факт як сума кварталів'!F97</f>
        <v>0</v>
      </c>
      <c r="E97" s="128">
        <f t="shared" si="12"/>
        <v>0</v>
      </c>
      <c r="F97" s="129">
        <f t="shared" si="21"/>
        <v>0</v>
      </c>
      <c r="G97" s="84">
        <f t="shared" si="20"/>
        <v>0</v>
      </c>
    </row>
    <row r="98" spans="1:12" ht="16.5" x14ac:dyDescent="0.25">
      <c r="A98" s="40" t="s">
        <v>164</v>
      </c>
      <c r="B98" s="17">
        <v>722</v>
      </c>
      <c r="C98" s="145">
        <f>'2021 (план)'!H98</f>
        <v>0</v>
      </c>
      <c r="D98" s="141">
        <f>'2021 факт як сума кварталів'!F98</f>
        <v>0</v>
      </c>
      <c r="E98" s="128">
        <f t="shared" si="12"/>
        <v>0</v>
      </c>
      <c r="F98" s="129">
        <f t="shared" si="21"/>
        <v>0</v>
      </c>
      <c r="G98" s="84">
        <f t="shared" si="20"/>
        <v>0</v>
      </c>
    </row>
    <row r="99" spans="1:12" ht="16.5" x14ac:dyDescent="0.25">
      <c r="A99" s="40" t="s">
        <v>7</v>
      </c>
      <c r="B99" s="17">
        <v>723</v>
      </c>
      <c r="C99" s="145">
        <f>'2021 (план)'!H99</f>
        <v>0</v>
      </c>
      <c r="D99" s="141">
        <f>'2021 факт як сума кварталів'!F99</f>
        <v>0</v>
      </c>
      <c r="E99" s="128">
        <f t="shared" si="12"/>
        <v>0</v>
      </c>
      <c r="F99" s="129">
        <f t="shared" si="21"/>
        <v>0</v>
      </c>
      <c r="G99" s="84">
        <f t="shared" si="20"/>
        <v>0</v>
      </c>
    </row>
    <row r="100" spans="1:12" ht="16.5" x14ac:dyDescent="0.25">
      <c r="A100" s="40" t="s">
        <v>67</v>
      </c>
      <c r="B100" s="17">
        <v>724</v>
      </c>
      <c r="C100" s="145">
        <f>'2021 (план)'!H100</f>
        <v>0</v>
      </c>
      <c r="D100" s="141">
        <f>'2021 факт як сума кварталів'!F100</f>
        <v>0</v>
      </c>
      <c r="E100" s="128">
        <f t="shared" si="12"/>
        <v>0</v>
      </c>
      <c r="F100" s="129">
        <f t="shared" si="21"/>
        <v>0</v>
      </c>
      <c r="G100" s="84">
        <f t="shared" si="20"/>
        <v>0</v>
      </c>
    </row>
    <row r="101" spans="1:12" s="15" customFormat="1" ht="16.5" x14ac:dyDescent="0.25">
      <c r="A101" s="41" t="s">
        <v>10</v>
      </c>
      <c r="B101" s="13">
        <v>800</v>
      </c>
      <c r="C101" s="134">
        <f>C16+C78+C91</f>
        <v>38453.4</v>
      </c>
      <c r="D101" s="134">
        <f>D16+D78+D91</f>
        <v>0</v>
      </c>
      <c r="E101" s="128">
        <f t="shared" si="12"/>
        <v>-38453.4</v>
      </c>
      <c r="F101" s="129">
        <f t="shared" si="21"/>
        <v>0</v>
      </c>
      <c r="G101" s="84">
        <f t="shared" si="20"/>
        <v>-1</v>
      </c>
    </row>
    <row r="102" spans="1:12" s="15" customFormat="1" ht="16.5" x14ac:dyDescent="0.25">
      <c r="A102" s="41" t="s">
        <v>11</v>
      </c>
      <c r="B102" s="13">
        <v>900</v>
      </c>
      <c r="C102" s="134">
        <f>C33+C55+C65+C83+C96</f>
        <v>39056.6</v>
      </c>
      <c r="D102" s="134">
        <f>D33+D55+D65+D83+D96</f>
        <v>0</v>
      </c>
      <c r="E102" s="128">
        <f t="shared" si="12"/>
        <v>-39056.6</v>
      </c>
      <c r="F102" s="129">
        <f t="shared" si="21"/>
        <v>0</v>
      </c>
      <c r="G102" s="84">
        <f t="shared" si="20"/>
        <v>-1</v>
      </c>
      <c r="I102" s="42"/>
      <c r="J102" s="42"/>
      <c r="K102" s="42"/>
      <c r="L102" s="42"/>
    </row>
    <row r="103" spans="1:12" s="15" customFormat="1" ht="16.5" x14ac:dyDescent="0.25">
      <c r="A103" s="41" t="s">
        <v>12</v>
      </c>
      <c r="B103" s="13">
        <v>1000</v>
      </c>
      <c r="C103" s="134">
        <f t="shared" ref="C103:D103" si="24">C101-C102</f>
        <v>-603.19999999999709</v>
      </c>
      <c r="D103" s="134">
        <f t="shared" si="24"/>
        <v>0</v>
      </c>
      <c r="E103" s="128">
        <f t="shared" si="12"/>
        <v>603.19999999999709</v>
      </c>
      <c r="F103" s="129">
        <f t="shared" si="21"/>
        <v>0</v>
      </c>
      <c r="G103" s="84">
        <f t="shared" si="20"/>
        <v>-1</v>
      </c>
    </row>
    <row r="104" spans="1:12" s="8" customFormat="1" ht="16.5" x14ac:dyDescent="0.25">
      <c r="A104" s="36" t="s">
        <v>69</v>
      </c>
      <c r="B104" s="37"/>
      <c r="C104" s="59"/>
      <c r="D104" s="69"/>
      <c r="E104" s="30"/>
      <c r="F104" s="71"/>
      <c r="G104" s="84">
        <f t="shared" si="20"/>
        <v>0</v>
      </c>
    </row>
    <row r="105" spans="1:12" s="38" customFormat="1" ht="16.5" x14ac:dyDescent="0.25">
      <c r="A105" s="36" t="s">
        <v>123</v>
      </c>
      <c r="B105" s="37"/>
      <c r="C105" s="134">
        <f>'2021 (план)'!H105</f>
        <v>21525.400000000005</v>
      </c>
      <c r="D105" s="134">
        <f>'2021 факт як сума кварталів'!F105</f>
        <v>0</v>
      </c>
      <c r="E105" s="128">
        <f t="shared" si="12"/>
        <v>-21525.400000000005</v>
      </c>
      <c r="F105" s="129">
        <f t="shared" si="21"/>
        <v>0</v>
      </c>
      <c r="G105" s="84">
        <f t="shared" si="20"/>
        <v>-1</v>
      </c>
    </row>
    <row r="106" spans="1:12" s="38" customFormat="1" ht="16.5" x14ac:dyDescent="0.25">
      <c r="A106" s="36" t="s">
        <v>124</v>
      </c>
      <c r="B106" s="37"/>
      <c r="C106" s="134">
        <f>C105+C103</f>
        <v>20922.200000000008</v>
      </c>
      <c r="D106" s="134">
        <f>D105+D103</f>
        <v>0</v>
      </c>
      <c r="E106" s="128">
        <f t="shared" si="12"/>
        <v>-20922.200000000008</v>
      </c>
      <c r="F106" s="129">
        <f t="shared" si="21"/>
        <v>0</v>
      </c>
      <c r="G106" s="84">
        <f t="shared" si="20"/>
        <v>-1</v>
      </c>
    </row>
    <row r="107" spans="1:12" ht="16.5" x14ac:dyDescent="0.25">
      <c r="A107" s="5" t="s">
        <v>13</v>
      </c>
      <c r="B107" s="39">
        <v>1100</v>
      </c>
      <c r="C107" s="145">
        <f>'2021 (план)'!E107</f>
        <v>0</v>
      </c>
      <c r="D107" s="141">
        <f>'2021 факт як сума кварталів'!F107</f>
        <v>0</v>
      </c>
      <c r="E107" s="128">
        <f t="shared" si="12"/>
        <v>0</v>
      </c>
      <c r="F107" s="129">
        <f t="shared" si="21"/>
        <v>0</v>
      </c>
      <c r="G107" s="84">
        <f t="shared" si="20"/>
        <v>0</v>
      </c>
    </row>
    <row r="108" spans="1:12" ht="16.5" x14ac:dyDescent="0.25">
      <c r="A108" s="5" t="s">
        <v>14</v>
      </c>
      <c r="B108" s="39">
        <v>1200</v>
      </c>
      <c r="C108" s="145">
        <f>'2021 (план)'!E108</f>
        <v>0</v>
      </c>
      <c r="D108" s="141">
        <f>'2021 факт як сума кварталів'!F108</f>
        <v>0</v>
      </c>
      <c r="E108" s="128">
        <f t="shared" si="12"/>
        <v>0</v>
      </c>
      <c r="F108" s="129">
        <f t="shared" si="21"/>
        <v>0</v>
      </c>
      <c r="G108" s="84">
        <f t="shared" si="20"/>
        <v>0</v>
      </c>
    </row>
    <row r="109" spans="1:12" ht="16.5" x14ac:dyDescent="0.25">
      <c r="A109" s="5" t="s">
        <v>70</v>
      </c>
      <c r="B109" s="39">
        <v>1300</v>
      </c>
      <c r="C109" s="145">
        <f>'2021 (план)'!E109</f>
        <v>0</v>
      </c>
      <c r="D109" s="141">
        <f>'2021 факт як сума кварталів'!F109</f>
        <v>0</v>
      </c>
      <c r="E109" s="128">
        <f t="shared" si="12"/>
        <v>0</v>
      </c>
      <c r="F109" s="129">
        <f t="shared" si="21"/>
        <v>0</v>
      </c>
      <c r="G109" s="84">
        <f t="shared" si="20"/>
        <v>0</v>
      </c>
    </row>
    <row r="110" spans="1:12" ht="16.5" x14ac:dyDescent="0.25">
      <c r="A110" s="5" t="s">
        <v>15</v>
      </c>
      <c r="B110" s="39">
        <v>1400</v>
      </c>
      <c r="C110" s="145">
        <f>'2021 (план)'!E110</f>
        <v>0</v>
      </c>
      <c r="D110" s="141">
        <f>'2021 факт як сума кварталів'!F110</f>
        <v>0</v>
      </c>
      <c r="E110" s="128">
        <f t="shared" si="12"/>
        <v>0</v>
      </c>
      <c r="F110" s="129">
        <f t="shared" si="21"/>
        <v>0</v>
      </c>
      <c r="G110" s="84">
        <f t="shared" si="20"/>
        <v>0</v>
      </c>
    </row>
    <row r="111" spans="1:12" ht="16.5" customHeight="1" x14ac:dyDescent="0.25">
      <c r="A111" s="5" t="s">
        <v>16</v>
      </c>
      <c r="B111" s="39">
        <v>1500</v>
      </c>
      <c r="C111" s="145">
        <f>'2021 (план)'!E111</f>
        <v>0</v>
      </c>
      <c r="D111" s="141">
        <f>'2021 факт як сума кварталів'!F111</f>
        <v>0</v>
      </c>
      <c r="E111" s="128">
        <f t="shared" si="12"/>
        <v>0</v>
      </c>
      <c r="F111" s="129">
        <f t="shared" si="21"/>
        <v>0</v>
      </c>
      <c r="G111" s="84">
        <f t="shared" si="20"/>
        <v>0</v>
      </c>
    </row>
    <row r="114" spans="1:7" s="8" customFormat="1" x14ac:dyDescent="0.2">
      <c r="A114" s="7"/>
    </row>
    <row r="115" spans="1:7" s="29" customFormat="1" ht="16.5" x14ac:dyDescent="0.25">
      <c r="A115" s="45" t="s">
        <v>78</v>
      </c>
      <c r="C115" s="177"/>
      <c r="D115" s="177"/>
      <c r="E115" s="178" t="s">
        <v>178</v>
      </c>
      <c r="F115" s="178"/>
      <c r="G115" s="46"/>
    </row>
    <row r="116" spans="1:7" s="29" customFormat="1" ht="16.5" x14ac:dyDescent="0.25">
      <c r="A116" s="45"/>
      <c r="C116" s="47"/>
      <c r="D116" s="47"/>
      <c r="G116" s="46"/>
    </row>
    <row r="117" spans="1:7" s="29" customFormat="1" ht="16.5" x14ac:dyDescent="0.25">
      <c r="A117" s="45"/>
      <c r="G117" s="46"/>
    </row>
    <row r="118" spans="1:7" s="29" customFormat="1" ht="16.5" x14ac:dyDescent="0.25">
      <c r="A118" s="45" t="s">
        <v>73</v>
      </c>
      <c r="C118" s="177"/>
      <c r="D118" s="177"/>
      <c r="E118" s="158" t="s">
        <v>179</v>
      </c>
      <c r="F118" s="15"/>
    </row>
    <row r="119" spans="1:7" s="8" customFormat="1" ht="16.5" x14ac:dyDescent="0.2">
      <c r="A119" s="48"/>
      <c r="E119" s="100"/>
      <c r="F119" s="100"/>
    </row>
    <row r="120" spans="1:7" s="8" customFormat="1" ht="16.5" x14ac:dyDescent="0.2">
      <c r="A120" s="48"/>
    </row>
    <row r="121" spans="1:7" ht="16.5" x14ac:dyDescent="0.2">
      <c r="A121" s="49"/>
      <c r="B121" s="50"/>
      <c r="C121" s="179"/>
      <c r="D121" s="179"/>
      <c r="E121" s="179"/>
      <c r="F121" s="51"/>
    </row>
    <row r="122" spans="1:7" ht="16.5" x14ac:dyDescent="0.2">
      <c r="A122" s="49"/>
      <c r="B122" s="50"/>
      <c r="C122" s="51"/>
      <c r="D122" s="52"/>
      <c r="E122" s="51"/>
      <c r="F122" s="51"/>
    </row>
    <row r="123" spans="1:7" x14ac:dyDescent="0.2">
      <c r="B123" s="50"/>
      <c r="F123" s="51"/>
    </row>
    <row r="124" spans="1:7" ht="16.5" x14ac:dyDescent="0.2">
      <c r="A124" s="49"/>
      <c r="B124" s="50"/>
      <c r="C124" s="50"/>
      <c r="D124" s="53"/>
      <c r="E124" s="50"/>
      <c r="F124" s="50"/>
      <c r="G124" s="50"/>
    </row>
  </sheetData>
  <mergeCells count="22">
    <mergeCell ref="B6:F6"/>
    <mergeCell ref="B1:F1"/>
    <mergeCell ref="B2:F2"/>
    <mergeCell ref="B3:F3"/>
    <mergeCell ref="B4:F4"/>
    <mergeCell ref="B5:F5"/>
    <mergeCell ref="G13:G14"/>
    <mergeCell ref="C121:E121"/>
    <mergeCell ref="B7:F7"/>
    <mergeCell ref="B8:F8"/>
    <mergeCell ref="B9:F9"/>
    <mergeCell ref="B10:F10"/>
    <mergeCell ref="A12:F12"/>
    <mergeCell ref="A13:A14"/>
    <mergeCell ref="B13:B14"/>
    <mergeCell ref="C13:C14"/>
    <mergeCell ref="D13:D14"/>
    <mergeCell ref="E13:F13"/>
    <mergeCell ref="C115:D115"/>
    <mergeCell ref="E115:F115"/>
    <mergeCell ref="C118:D118"/>
    <mergeCell ref="A11:F11"/>
  </mergeCells>
  <printOptions horizontalCentered="1" verticalCentered="1"/>
  <pageMargins left="0.19685039370078741" right="0.19685039370078741" top="0.59055118110236227" bottom="0.19685039370078741" header="0" footer="0"/>
  <pageSetup paperSize="9" scale="78" fitToHeight="0" orientation="landscape" r:id="rId1"/>
  <rowBreaks count="2" manualBreakCount="2">
    <brk id="39" max="5" man="1"/>
    <brk id="81" max="5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4"/>
  <sheetViews>
    <sheetView view="pageBreakPreview" zoomScale="75" zoomScaleNormal="110" zoomScaleSheetLayoutView="75" workbookViewId="0">
      <selection activeCell="E115" sqref="E115:F118"/>
    </sheetView>
  </sheetViews>
  <sheetFormatPr defaultColWidth="9.140625" defaultRowHeight="15" x14ac:dyDescent="0.2"/>
  <cols>
    <col min="1" max="1" width="113.140625" style="44" customWidth="1"/>
    <col min="2" max="2" width="7.7109375" style="6" customWidth="1"/>
    <col min="3" max="3" width="17.85546875" style="6" customWidth="1"/>
    <col min="4" max="4" width="16.85546875" style="8" customWidth="1"/>
    <col min="5" max="5" width="16.7109375" style="6" customWidth="1"/>
    <col min="6" max="6" width="18.7109375" style="6" customWidth="1"/>
    <col min="7" max="7" width="11.28515625" style="6" customWidth="1"/>
    <col min="8" max="8" width="9.140625" style="6"/>
    <col min="9" max="9" width="9.85546875" style="6" bestFit="1" customWidth="1"/>
    <col min="10" max="10" width="12.140625" style="6" bestFit="1" customWidth="1"/>
    <col min="11" max="12" width="9.85546875" style="6" bestFit="1" customWidth="1"/>
    <col min="13" max="16384" width="9.140625" style="6"/>
  </cols>
  <sheetData>
    <row r="1" spans="1:7" x14ac:dyDescent="0.2">
      <c r="A1" s="5" t="s">
        <v>94</v>
      </c>
      <c r="B1" s="191" t="str">
        <f>'1 кв'!B1:F1</f>
        <v>КНП "Новояворівська лікарня ім.Ю.Липи"НМР</v>
      </c>
      <c r="C1" s="192"/>
      <c r="D1" s="192"/>
      <c r="E1" s="192"/>
      <c r="F1" s="193"/>
    </row>
    <row r="2" spans="1:7" x14ac:dyDescent="0.2">
      <c r="A2" s="5" t="s">
        <v>95</v>
      </c>
      <c r="B2" s="190" t="str">
        <f>'1 кв'!B2:F2</f>
        <v>Комунальне некомерційне підприємство</v>
      </c>
      <c r="C2" s="166"/>
      <c r="D2" s="166"/>
      <c r="E2" s="166"/>
      <c r="F2" s="167"/>
    </row>
    <row r="3" spans="1:7" x14ac:dyDescent="0.2">
      <c r="A3" s="5" t="s">
        <v>96</v>
      </c>
      <c r="B3" s="190" t="str">
        <f>'1 кв'!B3:F3</f>
        <v>Управління охорони здоров'я</v>
      </c>
      <c r="C3" s="166"/>
      <c r="D3" s="166"/>
      <c r="E3" s="166"/>
      <c r="F3" s="167"/>
    </row>
    <row r="4" spans="1:7" x14ac:dyDescent="0.2">
      <c r="A4" s="5" t="s">
        <v>97</v>
      </c>
      <c r="B4" s="190" t="str">
        <f>'1 кв'!B4:F4</f>
        <v>86.10. Діяльність лікарняних закладів</v>
      </c>
      <c r="C4" s="166"/>
      <c r="D4" s="166"/>
      <c r="E4" s="166"/>
      <c r="F4" s="167"/>
    </row>
    <row r="5" spans="1:7" x14ac:dyDescent="0.2">
      <c r="A5" s="5" t="s">
        <v>99</v>
      </c>
      <c r="B5" s="190" t="str">
        <f>'1 кв'!B5:F5</f>
        <v xml:space="preserve"> тис грн</v>
      </c>
      <c r="C5" s="166"/>
      <c r="D5" s="166"/>
      <c r="E5" s="166"/>
      <c r="F5" s="167"/>
    </row>
    <row r="6" spans="1:7" x14ac:dyDescent="0.2">
      <c r="A6" s="5" t="s">
        <v>108</v>
      </c>
      <c r="B6" s="190" t="str">
        <f>'1 кв'!B6:F6</f>
        <v>комунальна</v>
      </c>
      <c r="C6" s="166"/>
      <c r="D6" s="166"/>
      <c r="E6" s="166"/>
      <c r="F6" s="167"/>
    </row>
    <row r="7" spans="1:7" ht="15.75" x14ac:dyDescent="0.25">
      <c r="A7" s="5" t="s">
        <v>98</v>
      </c>
      <c r="B7" s="185">
        <f>'1 кв'!B7:F7</f>
        <v>705</v>
      </c>
      <c r="C7" s="186"/>
      <c r="D7" s="186"/>
      <c r="E7" s="186"/>
      <c r="F7" s="187"/>
    </row>
    <row r="8" spans="1:7" x14ac:dyDescent="0.2">
      <c r="A8" s="5" t="s">
        <v>101</v>
      </c>
      <c r="B8" s="190" t="str">
        <f>'1 кв'!B8:F8</f>
        <v xml:space="preserve">м. Новояворівськ, вул. шевченка,18 </v>
      </c>
      <c r="C8" s="166"/>
      <c r="D8" s="166"/>
      <c r="E8" s="166"/>
      <c r="F8" s="167"/>
    </row>
    <row r="9" spans="1:7" x14ac:dyDescent="0.2">
      <c r="A9" s="5" t="s">
        <v>102</v>
      </c>
      <c r="B9" s="190">
        <f>'1 кв'!B9:F9</f>
        <v>23640471</v>
      </c>
      <c r="C9" s="166"/>
      <c r="D9" s="166"/>
      <c r="E9" s="166"/>
      <c r="F9" s="167"/>
    </row>
    <row r="10" spans="1:7" x14ac:dyDescent="0.2">
      <c r="A10" s="5" t="s">
        <v>103</v>
      </c>
      <c r="B10" s="190" t="str">
        <f>'1 кв'!B10:F10</f>
        <v>Мороз Григорій Васильович</v>
      </c>
      <c r="C10" s="166"/>
      <c r="D10" s="166"/>
      <c r="E10" s="166"/>
      <c r="F10" s="167"/>
    </row>
    <row r="11" spans="1:7" s="8" customFormat="1" ht="30.75" customHeight="1" x14ac:dyDescent="0.2">
      <c r="A11" s="175" t="s">
        <v>140</v>
      </c>
      <c r="B11" s="175"/>
      <c r="C11" s="175"/>
      <c r="D11" s="175"/>
      <c r="E11" s="175"/>
      <c r="F11" s="175"/>
    </row>
    <row r="12" spans="1:7" s="8" customFormat="1" ht="15" customHeight="1" x14ac:dyDescent="0.2">
      <c r="A12" s="176" t="str">
        <f>'1 кв'!A12:F12</f>
        <v xml:space="preserve">КНП "Новояворівська лікарня ім.Ю.Липи"НМР </v>
      </c>
      <c r="B12" s="176"/>
      <c r="C12" s="176"/>
      <c r="D12" s="176"/>
      <c r="E12" s="176"/>
      <c r="F12" s="176"/>
    </row>
    <row r="13" spans="1:7" s="9" customFormat="1" ht="36.75" customHeight="1" x14ac:dyDescent="0.2">
      <c r="A13" s="180" t="s">
        <v>30</v>
      </c>
      <c r="B13" s="180" t="s">
        <v>31</v>
      </c>
      <c r="C13" s="182" t="s">
        <v>141</v>
      </c>
      <c r="D13" s="182" t="s">
        <v>142</v>
      </c>
      <c r="E13" s="188" t="s">
        <v>143</v>
      </c>
      <c r="F13" s="189"/>
      <c r="G13" s="171" t="str">
        <f>'1 кв'!G13:G14</f>
        <v>Пере/недовиконання плану
+/-</v>
      </c>
    </row>
    <row r="14" spans="1:7" s="10" customFormat="1" ht="30" customHeight="1" x14ac:dyDescent="0.2">
      <c r="A14" s="181"/>
      <c r="B14" s="181"/>
      <c r="C14" s="183"/>
      <c r="D14" s="183"/>
      <c r="E14" s="1" t="s">
        <v>104</v>
      </c>
      <c r="F14" s="1" t="s">
        <v>105</v>
      </c>
      <c r="G14" s="171"/>
    </row>
    <row r="15" spans="1:7" s="8" customFormat="1" x14ac:dyDescent="0.2">
      <c r="A15" s="11" t="s">
        <v>32</v>
      </c>
      <c r="B15" s="11" t="s">
        <v>33</v>
      </c>
      <c r="C15" s="11" t="s">
        <v>34</v>
      </c>
      <c r="D15" s="11" t="s">
        <v>35</v>
      </c>
      <c r="E15" s="11" t="s">
        <v>36</v>
      </c>
      <c r="F15" s="11" t="s">
        <v>37</v>
      </c>
    </row>
    <row r="16" spans="1:7" s="15" customFormat="1" ht="15" customHeight="1" x14ac:dyDescent="0.25">
      <c r="A16" s="106" t="s">
        <v>72</v>
      </c>
      <c r="B16" s="107">
        <v>100</v>
      </c>
      <c r="C16" s="134">
        <f t="shared" ref="C16:D16" si="0">C17+C22+C24+C26+C32</f>
        <v>36453.4</v>
      </c>
      <c r="D16" s="134">
        <f t="shared" si="0"/>
        <v>0</v>
      </c>
      <c r="E16" s="128">
        <f>D16-C16</f>
        <v>-36453.4</v>
      </c>
      <c r="F16" s="129">
        <f>IFERROR(D16/C16,)</f>
        <v>0</v>
      </c>
      <c r="G16" s="84">
        <f>IFERROR(D16/C16-100%,)</f>
        <v>-1</v>
      </c>
    </row>
    <row r="17" spans="1:7" s="8" customFormat="1" ht="16.5" x14ac:dyDescent="0.25">
      <c r="A17" s="108" t="s">
        <v>154</v>
      </c>
      <c r="B17" s="109">
        <v>110</v>
      </c>
      <c r="C17" s="134">
        <f>C18+C19+C20+C21</f>
        <v>33914.400000000001</v>
      </c>
      <c r="D17" s="134">
        <f>D18+D19+D20+D21</f>
        <v>0</v>
      </c>
      <c r="E17" s="128">
        <f t="shared" ref="E17:E46" si="1">D17-C17</f>
        <v>-33914.400000000001</v>
      </c>
      <c r="F17" s="129">
        <f t="shared" ref="F17:F86" si="2">IFERROR(D17/C17,)</f>
        <v>0</v>
      </c>
      <c r="G17" s="84">
        <f t="shared" ref="G17:G84" si="3">IFERROR(D17/C17-100%,)</f>
        <v>-1</v>
      </c>
    </row>
    <row r="18" spans="1:7" ht="16.5" x14ac:dyDescent="0.25">
      <c r="A18" s="110" t="s">
        <v>74</v>
      </c>
      <c r="B18" s="109" t="s">
        <v>76</v>
      </c>
      <c r="C18" s="141">
        <f>'2021 (план)'!I18</f>
        <v>8971.2999999999993</v>
      </c>
      <c r="D18" s="141">
        <f>'2021 факт як сума кварталів'!G18</f>
        <v>0</v>
      </c>
      <c r="E18" s="128">
        <f t="shared" si="1"/>
        <v>-8971.2999999999993</v>
      </c>
      <c r="F18" s="129">
        <f t="shared" si="2"/>
        <v>0</v>
      </c>
      <c r="G18" s="84">
        <f t="shared" si="3"/>
        <v>-1</v>
      </c>
    </row>
    <row r="19" spans="1:7" ht="16.5" x14ac:dyDescent="0.25">
      <c r="A19" s="110" t="s">
        <v>75</v>
      </c>
      <c r="B19" s="109" t="s">
        <v>77</v>
      </c>
      <c r="C19" s="141">
        <f>'2021 (план)'!I19</f>
        <v>62.2</v>
      </c>
      <c r="D19" s="141">
        <f>'2021 факт як сума кварталів'!G19</f>
        <v>0</v>
      </c>
      <c r="E19" s="128">
        <f t="shared" si="1"/>
        <v>-62.2</v>
      </c>
      <c r="F19" s="129">
        <f t="shared" si="2"/>
        <v>0</v>
      </c>
      <c r="G19" s="84">
        <f t="shared" si="3"/>
        <v>-1</v>
      </c>
    </row>
    <row r="20" spans="1:7" ht="16.5" x14ac:dyDescent="0.25">
      <c r="A20" s="111" t="s">
        <v>132</v>
      </c>
      <c r="B20" s="109" t="s">
        <v>130</v>
      </c>
      <c r="C20" s="141">
        <f>'2021 (план)'!I20</f>
        <v>24269.599999999999</v>
      </c>
      <c r="D20" s="141">
        <f>'2021 факт як сума кварталів'!G20</f>
        <v>0</v>
      </c>
      <c r="E20" s="128">
        <f t="shared" si="1"/>
        <v>-24269.599999999999</v>
      </c>
      <c r="F20" s="129">
        <f t="shared" si="2"/>
        <v>0</v>
      </c>
      <c r="G20" s="84">
        <f t="shared" si="3"/>
        <v>-1</v>
      </c>
    </row>
    <row r="21" spans="1:7" ht="16.5" x14ac:dyDescent="0.25">
      <c r="A21" s="94" t="s">
        <v>170</v>
      </c>
      <c r="B21" s="109" t="s">
        <v>131</v>
      </c>
      <c r="C21" s="141">
        <f>'2021 (план)'!I21</f>
        <v>611.29999999999995</v>
      </c>
      <c r="D21" s="141">
        <f>'2021 факт як сума кварталів'!G21</f>
        <v>0</v>
      </c>
      <c r="E21" s="128">
        <f t="shared" si="1"/>
        <v>-611.29999999999995</v>
      </c>
      <c r="F21" s="129">
        <f t="shared" si="2"/>
        <v>0</v>
      </c>
      <c r="G21" s="84">
        <f t="shared" si="3"/>
        <v>-1</v>
      </c>
    </row>
    <row r="22" spans="1:7" ht="16.5" x14ac:dyDescent="0.25">
      <c r="A22" s="112" t="s">
        <v>47</v>
      </c>
      <c r="B22" s="109">
        <v>111</v>
      </c>
      <c r="C22" s="141">
        <f>'2021 (план)'!I22</f>
        <v>2321.1</v>
      </c>
      <c r="D22" s="141">
        <f>'2021 факт як сума кварталів'!G22</f>
        <v>0</v>
      </c>
      <c r="E22" s="128">
        <f t="shared" si="1"/>
        <v>-2321.1</v>
      </c>
      <c r="F22" s="129">
        <f t="shared" si="2"/>
        <v>0</v>
      </c>
      <c r="G22" s="84">
        <f t="shared" si="3"/>
        <v>-1</v>
      </c>
    </row>
    <row r="23" spans="1:7" ht="16.5" x14ac:dyDescent="0.25">
      <c r="A23" s="110" t="s">
        <v>48</v>
      </c>
      <c r="B23" s="109" t="s">
        <v>59</v>
      </c>
      <c r="C23" s="141">
        <f>'2021 (план)'!I23</f>
        <v>1999.1</v>
      </c>
      <c r="D23" s="141">
        <f>'2021 факт як сума кварталів'!G23</f>
        <v>0</v>
      </c>
      <c r="E23" s="128">
        <f t="shared" si="1"/>
        <v>-1999.1</v>
      </c>
      <c r="F23" s="129">
        <f t="shared" si="2"/>
        <v>0</v>
      </c>
      <c r="G23" s="84">
        <f t="shared" si="3"/>
        <v>-1</v>
      </c>
    </row>
    <row r="24" spans="1:7" ht="16.5" x14ac:dyDescent="0.25">
      <c r="A24" s="112" t="s">
        <v>38</v>
      </c>
      <c r="B24" s="109">
        <v>120</v>
      </c>
      <c r="C24" s="134">
        <f t="shared" ref="C24:D24" si="4">C25</f>
        <v>0</v>
      </c>
      <c r="D24" s="134">
        <f t="shared" si="4"/>
        <v>0</v>
      </c>
      <c r="E24" s="128">
        <f t="shared" si="1"/>
        <v>0</v>
      </c>
      <c r="F24" s="129">
        <f t="shared" si="2"/>
        <v>0</v>
      </c>
      <c r="G24" s="84">
        <f t="shared" si="3"/>
        <v>0</v>
      </c>
    </row>
    <row r="25" spans="1:7" ht="16.5" x14ac:dyDescent="0.25">
      <c r="A25" s="112"/>
      <c r="B25" s="109">
        <v>121</v>
      </c>
      <c r="C25" s="141">
        <f>'2021 (план)'!I25</f>
        <v>0</v>
      </c>
      <c r="D25" s="141">
        <f>'2021 факт як сума кварталів'!G25</f>
        <v>0</v>
      </c>
      <c r="E25" s="128">
        <f t="shared" si="1"/>
        <v>0</v>
      </c>
      <c r="F25" s="129">
        <f t="shared" si="2"/>
        <v>0</v>
      </c>
      <c r="G25" s="84">
        <f t="shared" si="3"/>
        <v>0</v>
      </c>
    </row>
    <row r="26" spans="1:7" ht="16.5" x14ac:dyDescent="0.25">
      <c r="A26" s="113" t="s">
        <v>27</v>
      </c>
      <c r="B26" s="109">
        <v>130</v>
      </c>
      <c r="C26" s="134">
        <f t="shared" ref="C26:D26" si="5">C27+C28+C29</f>
        <v>217.9</v>
      </c>
      <c r="D26" s="134">
        <f t="shared" si="5"/>
        <v>0</v>
      </c>
      <c r="E26" s="128">
        <f t="shared" si="1"/>
        <v>-217.9</v>
      </c>
      <c r="F26" s="129">
        <f t="shared" si="2"/>
        <v>0</v>
      </c>
      <c r="G26" s="84">
        <f t="shared" si="3"/>
        <v>-1</v>
      </c>
    </row>
    <row r="27" spans="1:7" ht="16.5" x14ac:dyDescent="0.25">
      <c r="A27" s="110" t="s">
        <v>28</v>
      </c>
      <c r="B27" s="109">
        <v>131</v>
      </c>
      <c r="C27" s="141">
        <f>'2021 (план)'!I27</f>
        <v>9.3000000000000007</v>
      </c>
      <c r="D27" s="141">
        <f>'2021 факт як сума кварталів'!G27</f>
        <v>0</v>
      </c>
      <c r="E27" s="128">
        <f t="shared" si="1"/>
        <v>-9.3000000000000007</v>
      </c>
      <c r="F27" s="129">
        <f t="shared" si="2"/>
        <v>0</v>
      </c>
      <c r="G27" s="84">
        <f t="shared" si="3"/>
        <v>-1</v>
      </c>
    </row>
    <row r="28" spans="1:7" ht="16.5" x14ac:dyDescent="0.25">
      <c r="A28" s="110" t="s">
        <v>29</v>
      </c>
      <c r="B28" s="114">
        <v>132</v>
      </c>
      <c r="C28" s="141">
        <f>'2021 (план)'!I28</f>
        <v>0</v>
      </c>
      <c r="D28" s="141">
        <f>'2021 факт як сума кварталів'!G28</f>
        <v>0</v>
      </c>
      <c r="E28" s="128">
        <f t="shared" si="1"/>
        <v>0</v>
      </c>
      <c r="F28" s="129">
        <f t="shared" si="2"/>
        <v>0</v>
      </c>
      <c r="G28" s="84">
        <f t="shared" si="3"/>
        <v>0</v>
      </c>
    </row>
    <row r="29" spans="1:7" ht="28.5" x14ac:dyDescent="0.25">
      <c r="A29" s="110" t="s">
        <v>80</v>
      </c>
      <c r="B29" s="114">
        <v>133</v>
      </c>
      <c r="C29" s="134">
        <f t="shared" ref="C29:D29" si="6">C30+C31</f>
        <v>208.6</v>
      </c>
      <c r="D29" s="134">
        <f t="shared" si="6"/>
        <v>0</v>
      </c>
      <c r="E29" s="128">
        <f t="shared" si="1"/>
        <v>-208.6</v>
      </c>
      <c r="F29" s="129">
        <f t="shared" si="2"/>
        <v>0</v>
      </c>
      <c r="G29" s="84">
        <f t="shared" si="3"/>
        <v>-1</v>
      </c>
    </row>
    <row r="30" spans="1:7" ht="16.5" x14ac:dyDescent="0.25">
      <c r="A30" s="115" t="s">
        <v>83</v>
      </c>
      <c r="B30" s="114" t="s">
        <v>84</v>
      </c>
      <c r="C30" s="141">
        <f>'2021 (план)'!I30</f>
        <v>208.6</v>
      </c>
      <c r="D30" s="141">
        <f>'2021 факт як сума кварталів'!G30</f>
        <v>0</v>
      </c>
      <c r="E30" s="128">
        <f t="shared" si="1"/>
        <v>-208.6</v>
      </c>
      <c r="F30" s="129">
        <f t="shared" si="2"/>
        <v>0</v>
      </c>
      <c r="G30" s="84">
        <f t="shared" si="3"/>
        <v>-1</v>
      </c>
    </row>
    <row r="31" spans="1:7" ht="16.5" x14ac:dyDescent="0.25">
      <c r="A31" s="115" t="s">
        <v>85</v>
      </c>
      <c r="B31" s="114" t="s">
        <v>86</v>
      </c>
      <c r="C31" s="141">
        <f>'2021 (план)'!I31</f>
        <v>0</v>
      </c>
      <c r="D31" s="141">
        <f>'2021 факт як сума кварталів'!G31</f>
        <v>0</v>
      </c>
      <c r="E31" s="128">
        <f t="shared" si="1"/>
        <v>0</v>
      </c>
      <c r="F31" s="129">
        <f t="shared" si="2"/>
        <v>0</v>
      </c>
      <c r="G31" s="84">
        <f t="shared" si="3"/>
        <v>0</v>
      </c>
    </row>
    <row r="32" spans="1:7" ht="16.5" x14ac:dyDescent="0.25">
      <c r="A32" s="21" t="s">
        <v>165</v>
      </c>
      <c r="B32" s="23">
        <v>140</v>
      </c>
      <c r="C32" s="141">
        <f>'2021 (план)'!I32</f>
        <v>0</v>
      </c>
      <c r="D32" s="141">
        <f>'2021 факт як сума кварталів'!G32</f>
        <v>0</v>
      </c>
      <c r="E32" s="128">
        <f t="shared" ref="E32:E33" si="7">D32-C32</f>
        <v>0</v>
      </c>
      <c r="F32" s="129">
        <f t="shared" ref="F32:F33" si="8">IFERROR(D32/C32,)</f>
        <v>0</v>
      </c>
      <c r="G32" s="84">
        <f t="shared" si="3"/>
        <v>0</v>
      </c>
    </row>
    <row r="33" spans="1:7" s="15" customFormat="1" ht="16.5" x14ac:dyDescent="0.25">
      <c r="A33" s="116" t="s">
        <v>60</v>
      </c>
      <c r="B33" s="117">
        <v>200</v>
      </c>
      <c r="C33" s="141">
        <f>'2021 (план)'!I33</f>
        <v>28750.7</v>
      </c>
      <c r="D33" s="141">
        <f>'2021 факт як сума кварталів'!G33</f>
        <v>0</v>
      </c>
      <c r="E33" s="128">
        <f t="shared" si="7"/>
        <v>-28750.7</v>
      </c>
      <c r="F33" s="129">
        <f t="shared" si="8"/>
        <v>0</v>
      </c>
      <c r="G33" s="84">
        <f t="shared" si="3"/>
        <v>-1</v>
      </c>
    </row>
    <row r="34" spans="1:7" ht="16.5" x14ac:dyDescent="0.25">
      <c r="A34" s="113" t="s">
        <v>39</v>
      </c>
      <c r="B34" s="109">
        <v>210</v>
      </c>
      <c r="C34" s="134">
        <f t="shared" ref="C34:D34" si="9">C35+C36+C37</f>
        <v>2013.9</v>
      </c>
      <c r="D34" s="134">
        <f t="shared" si="9"/>
        <v>0</v>
      </c>
      <c r="E34" s="128">
        <f t="shared" si="1"/>
        <v>-2013.9</v>
      </c>
      <c r="F34" s="129">
        <f t="shared" si="2"/>
        <v>0</v>
      </c>
      <c r="G34" s="84">
        <f t="shared" si="3"/>
        <v>-1</v>
      </c>
    </row>
    <row r="35" spans="1:7" ht="16.5" x14ac:dyDescent="0.25">
      <c r="A35" s="110" t="s">
        <v>40</v>
      </c>
      <c r="B35" s="109">
        <v>212</v>
      </c>
      <c r="C35" s="141">
        <f>'2021 (план)'!I35</f>
        <v>1948.9</v>
      </c>
      <c r="D35" s="141">
        <f>'2021 факт як сума кварталів'!G35</f>
        <v>0</v>
      </c>
      <c r="E35" s="128">
        <f t="shared" si="1"/>
        <v>-1948.9</v>
      </c>
      <c r="F35" s="129">
        <f t="shared" si="2"/>
        <v>0</v>
      </c>
      <c r="G35" s="84">
        <f t="shared" si="3"/>
        <v>-1</v>
      </c>
    </row>
    <row r="36" spans="1:7" ht="16.5" x14ac:dyDescent="0.25">
      <c r="A36" s="110" t="s">
        <v>41</v>
      </c>
      <c r="B36" s="109">
        <v>213</v>
      </c>
      <c r="C36" s="141">
        <f>'2021 (план)'!I36</f>
        <v>5</v>
      </c>
      <c r="D36" s="141">
        <f>'2021 факт як сума кварталів'!G36</f>
        <v>0</v>
      </c>
      <c r="E36" s="128">
        <f t="shared" si="1"/>
        <v>-5</v>
      </c>
      <c r="F36" s="129">
        <f t="shared" si="2"/>
        <v>0</v>
      </c>
      <c r="G36" s="84">
        <f t="shared" si="3"/>
        <v>-1</v>
      </c>
    </row>
    <row r="37" spans="1:7" ht="16.5" x14ac:dyDescent="0.25">
      <c r="A37" s="110" t="s">
        <v>42</v>
      </c>
      <c r="B37" s="109">
        <v>214</v>
      </c>
      <c r="C37" s="141">
        <f>'2021 (план)'!I37</f>
        <v>60</v>
      </c>
      <c r="D37" s="141">
        <f>'2021 факт як сума кварталів'!G37</f>
        <v>0</v>
      </c>
      <c r="E37" s="128">
        <f t="shared" si="1"/>
        <v>-60</v>
      </c>
      <c r="F37" s="129">
        <f t="shared" si="2"/>
        <v>0</v>
      </c>
      <c r="G37" s="84">
        <f t="shared" si="3"/>
        <v>-1</v>
      </c>
    </row>
    <row r="38" spans="1:7" ht="16.5" x14ac:dyDescent="0.25">
      <c r="A38" s="113" t="s">
        <v>43</v>
      </c>
      <c r="B38" s="109">
        <v>220</v>
      </c>
      <c r="C38" s="141">
        <f>'2021 (план)'!I38</f>
        <v>55.3</v>
      </c>
      <c r="D38" s="141">
        <f>'2021 факт як сума кварталів'!G38</f>
        <v>0</v>
      </c>
      <c r="E38" s="128">
        <f t="shared" si="1"/>
        <v>-55.3</v>
      </c>
      <c r="F38" s="129">
        <f t="shared" si="2"/>
        <v>0</v>
      </c>
      <c r="G38" s="84">
        <f t="shared" si="3"/>
        <v>-1</v>
      </c>
    </row>
    <row r="39" spans="1:7" ht="16.5" x14ac:dyDescent="0.25">
      <c r="A39" s="113" t="s">
        <v>81</v>
      </c>
      <c r="B39" s="109">
        <v>230</v>
      </c>
      <c r="C39" s="147">
        <f t="shared" ref="C39:D39" si="10">C41+C42+C43+C44+C45+C46</f>
        <v>1999.1</v>
      </c>
      <c r="D39" s="147">
        <f t="shared" si="10"/>
        <v>0</v>
      </c>
      <c r="E39" s="130">
        <f t="shared" si="1"/>
        <v>-1999.1</v>
      </c>
      <c r="F39" s="131">
        <f t="shared" si="2"/>
        <v>0</v>
      </c>
      <c r="G39" s="84">
        <f t="shared" si="3"/>
        <v>-1</v>
      </c>
    </row>
    <row r="40" spans="1:7" ht="16.5" x14ac:dyDescent="0.25">
      <c r="A40" s="11" t="s">
        <v>32</v>
      </c>
      <c r="B40" s="11" t="s">
        <v>33</v>
      </c>
      <c r="C40" s="11" t="s">
        <v>34</v>
      </c>
      <c r="D40" s="11" t="s">
        <v>35</v>
      </c>
      <c r="E40" s="11" t="s">
        <v>36</v>
      </c>
      <c r="F40" s="11" t="s">
        <v>37</v>
      </c>
      <c r="G40" s="84"/>
    </row>
    <row r="41" spans="1:7" ht="16.5" x14ac:dyDescent="0.25">
      <c r="A41" s="110" t="s">
        <v>49</v>
      </c>
      <c r="B41" s="109">
        <v>231</v>
      </c>
      <c r="C41" s="141">
        <f>'2021 (план)'!I41</f>
        <v>229.9</v>
      </c>
      <c r="D41" s="141">
        <f>'2021 факт як сума кварталів'!G41</f>
        <v>0</v>
      </c>
      <c r="E41" s="128">
        <f t="shared" si="1"/>
        <v>-229.9</v>
      </c>
      <c r="F41" s="129">
        <f t="shared" si="2"/>
        <v>0</v>
      </c>
      <c r="G41" s="84">
        <f t="shared" si="3"/>
        <v>-1</v>
      </c>
    </row>
    <row r="42" spans="1:7" ht="16.5" x14ac:dyDescent="0.25">
      <c r="A42" s="110" t="s">
        <v>50</v>
      </c>
      <c r="B42" s="109">
        <v>232</v>
      </c>
      <c r="C42" s="141">
        <f>'2021 (план)'!I42</f>
        <v>143.5</v>
      </c>
      <c r="D42" s="141">
        <f>'2021 факт як сума кварталів'!G42</f>
        <v>0</v>
      </c>
      <c r="E42" s="128">
        <f t="shared" si="1"/>
        <v>-143.5</v>
      </c>
      <c r="F42" s="129">
        <f t="shared" si="2"/>
        <v>0</v>
      </c>
      <c r="G42" s="84">
        <f t="shared" si="3"/>
        <v>-1</v>
      </c>
    </row>
    <row r="43" spans="1:7" ht="16.5" x14ac:dyDescent="0.25">
      <c r="A43" s="110" t="s">
        <v>51</v>
      </c>
      <c r="B43" s="109">
        <v>233</v>
      </c>
      <c r="C43" s="141">
        <f>'2021 (план)'!I43</f>
        <v>48.9</v>
      </c>
      <c r="D43" s="141">
        <f>'2021 факт як сума кварталів'!G43</f>
        <v>0</v>
      </c>
      <c r="E43" s="128">
        <f t="shared" si="1"/>
        <v>-48.9</v>
      </c>
      <c r="F43" s="129">
        <f t="shared" si="2"/>
        <v>0</v>
      </c>
      <c r="G43" s="84">
        <f t="shared" si="3"/>
        <v>-1</v>
      </c>
    </row>
    <row r="44" spans="1:7" ht="16.5" x14ac:dyDescent="0.25">
      <c r="A44" s="110" t="s">
        <v>52</v>
      </c>
      <c r="B44" s="109">
        <v>234</v>
      </c>
      <c r="C44" s="141">
        <f>'2021 (план)'!I44</f>
        <v>0</v>
      </c>
      <c r="D44" s="141">
        <f>'2021 факт як сума кварталів'!G44</f>
        <v>0</v>
      </c>
      <c r="E44" s="128">
        <f t="shared" si="1"/>
        <v>0</v>
      </c>
      <c r="F44" s="129">
        <f t="shared" si="2"/>
        <v>0</v>
      </c>
      <c r="G44" s="84">
        <f t="shared" si="3"/>
        <v>0</v>
      </c>
    </row>
    <row r="45" spans="1:7" ht="16.5" x14ac:dyDescent="0.25">
      <c r="A45" s="110" t="s">
        <v>53</v>
      </c>
      <c r="B45" s="109">
        <v>235</v>
      </c>
      <c r="C45" s="141">
        <f>'2021 (план)'!I45</f>
        <v>76.599999999999994</v>
      </c>
      <c r="D45" s="141">
        <f>'2021 факт як сума кварталів'!G45</f>
        <v>0</v>
      </c>
      <c r="E45" s="128">
        <f t="shared" si="1"/>
        <v>-76.599999999999994</v>
      </c>
      <c r="F45" s="129">
        <f t="shared" si="2"/>
        <v>0</v>
      </c>
      <c r="G45" s="84">
        <f t="shared" si="3"/>
        <v>-1</v>
      </c>
    </row>
    <row r="46" spans="1:7" ht="16.5" x14ac:dyDescent="0.25">
      <c r="A46" s="110" t="s">
        <v>82</v>
      </c>
      <c r="B46" s="109">
        <v>236</v>
      </c>
      <c r="C46" s="141">
        <f>'2021 (план)'!I46</f>
        <v>1500.2</v>
      </c>
      <c r="D46" s="141">
        <f>'2021 факт як сума кварталів'!G46</f>
        <v>0</v>
      </c>
      <c r="E46" s="128">
        <f t="shared" si="1"/>
        <v>-1500.2</v>
      </c>
      <c r="F46" s="129">
        <f t="shared" si="2"/>
        <v>0</v>
      </c>
      <c r="G46" s="84">
        <f t="shared" si="3"/>
        <v>-1</v>
      </c>
    </row>
    <row r="47" spans="1:7" ht="16.5" x14ac:dyDescent="0.25">
      <c r="A47" s="22" t="s">
        <v>61</v>
      </c>
      <c r="B47" s="17">
        <v>240</v>
      </c>
      <c r="C47" s="141">
        <f>'2021 (план)'!I47</f>
        <v>22965.5</v>
      </c>
      <c r="D47" s="141">
        <f>'2021 факт як сума кварталів'!G47</f>
        <v>0</v>
      </c>
      <c r="E47" s="128">
        <f t="shared" ref="E47:E111" si="11">D47-C47</f>
        <v>-22965.5</v>
      </c>
      <c r="F47" s="129">
        <f t="shared" si="2"/>
        <v>0</v>
      </c>
      <c r="G47" s="84">
        <f t="shared" si="3"/>
        <v>-1</v>
      </c>
    </row>
    <row r="48" spans="1:7" ht="16.5" x14ac:dyDescent="0.25">
      <c r="A48" s="22" t="s">
        <v>44</v>
      </c>
      <c r="B48" s="17">
        <v>250</v>
      </c>
      <c r="C48" s="141">
        <f>'2021 (план)'!I48</f>
        <v>0</v>
      </c>
      <c r="D48" s="141">
        <f>'2021 факт як сума кварталів'!G48</f>
        <v>0</v>
      </c>
      <c r="E48" s="128">
        <f t="shared" si="11"/>
        <v>0</v>
      </c>
      <c r="F48" s="129">
        <f t="shared" si="2"/>
        <v>0</v>
      </c>
      <c r="G48" s="84">
        <f t="shared" si="3"/>
        <v>0</v>
      </c>
    </row>
    <row r="49" spans="1:7" ht="16.5" x14ac:dyDescent="0.25">
      <c r="A49" s="22" t="s">
        <v>58</v>
      </c>
      <c r="B49" s="17">
        <v>260</v>
      </c>
      <c r="C49" s="141">
        <f>'2021 (план)'!I49</f>
        <v>466.9</v>
      </c>
      <c r="D49" s="141">
        <f>'2021 факт як сума кварталів'!G49</f>
        <v>0</v>
      </c>
      <c r="E49" s="128">
        <f t="shared" si="11"/>
        <v>-466.9</v>
      </c>
      <c r="F49" s="129">
        <f t="shared" si="2"/>
        <v>0</v>
      </c>
      <c r="G49" s="84">
        <f t="shared" si="3"/>
        <v>-1</v>
      </c>
    </row>
    <row r="50" spans="1:7" ht="16.5" x14ac:dyDescent="0.25">
      <c r="A50" s="22" t="s">
        <v>17</v>
      </c>
      <c r="B50" s="17">
        <v>270</v>
      </c>
      <c r="C50" s="141">
        <f>'2021 (план)'!I50</f>
        <v>0</v>
      </c>
      <c r="D50" s="141">
        <f>'2021 факт як сума кварталів'!G50</f>
        <v>0</v>
      </c>
      <c r="E50" s="128">
        <f t="shared" si="11"/>
        <v>0</v>
      </c>
      <c r="F50" s="129">
        <f t="shared" si="2"/>
        <v>0</v>
      </c>
      <c r="G50" s="84">
        <f t="shared" si="3"/>
        <v>0</v>
      </c>
    </row>
    <row r="51" spans="1:7" ht="16.5" x14ac:dyDescent="0.25">
      <c r="A51" s="22" t="s">
        <v>9</v>
      </c>
      <c r="B51" s="17">
        <v>280</v>
      </c>
      <c r="C51" s="134">
        <f>C52+C53+C54</f>
        <v>1250</v>
      </c>
      <c r="D51" s="134">
        <f>D52+D53+D54</f>
        <v>0</v>
      </c>
      <c r="E51" s="128">
        <f t="shared" si="11"/>
        <v>-1250</v>
      </c>
      <c r="F51" s="129">
        <f t="shared" si="2"/>
        <v>0</v>
      </c>
      <c r="G51" s="84">
        <f t="shared" si="3"/>
        <v>-1</v>
      </c>
    </row>
    <row r="52" spans="1:7" ht="16.5" x14ac:dyDescent="0.25">
      <c r="A52" s="21" t="s">
        <v>92</v>
      </c>
      <c r="B52" s="17" t="s">
        <v>87</v>
      </c>
      <c r="C52" s="141">
        <f>'2021 (план)'!I52</f>
        <v>950</v>
      </c>
      <c r="D52" s="141">
        <f>'2021 факт як сума кварталів'!G52</f>
        <v>0</v>
      </c>
      <c r="E52" s="128">
        <f t="shared" si="11"/>
        <v>-950</v>
      </c>
      <c r="F52" s="129">
        <f t="shared" si="2"/>
        <v>0</v>
      </c>
      <c r="G52" s="84">
        <f t="shared" si="3"/>
        <v>-1</v>
      </c>
    </row>
    <row r="53" spans="1:7" ht="16.5" x14ac:dyDescent="0.25">
      <c r="A53" s="21" t="s">
        <v>93</v>
      </c>
      <c r="B53" s="17" t="s">
        <v>88</v>
      </c>
      <c r="C53" s="141">
        <f>'2021 (план)'!I53</f>
        <v>0</v>
      </c>
      <c r="D53" s="141">
        <f>'2021 факт як сума кварталів'!G53</f>
        <v>0</v>
      </c>
      <c r="E53" s="128">
        <f t="shared" si="11"/>
        <v>0</v>
      </c>
      <c r="F53" s="129">
        <f t="shared" si="2"/>
        <v>0</v>
      </c>
      <c r="G53" s="84">
        <f t="shared" si="3"/>
        <v>0</v>
      </c>
    </row>
    <row r="54" spans="1:7" ht="16.5" x14ac:dyDescent="0.25">
      <c r="A54" s="21" t="s">
        <v>125</v>
      </c>
      <c r="B54" s="17" t="s">
        <v>121</v>
      </c>
      <c r="C54" s="141">
        <f>'2021 (план)'!I54</f>
        <v>300</v>
      </c>
      <c r="D54" s="141">
        <f>'2021 факт як сума кварталів'!G54</f>
        <v>0</v>
      </c>
      <c r="E54" s="128">
        <f t="shared" si="11"/>
        <v>-300</v>
      </c>
      <c r="F54" s="129">
        <f t="shared" si="2"/>
        <v>0</v>
      </c>
      <c r="G54" s="84">
        <f t="shared" si="3"/>
        <v>-1</v>
      </c>
    </row>
    <row r="55" spans="1:7" s="29" customFormat="1" ht="16.5" x14ac:dyDescent="0.25">
      <c r="A55" s="104" t="s">
        <v>62</v>
      </c>
      <c r="B55" s="70">
        <v>300</v>
      </c>
      <c r="C55" s="134">
        <f t="shared" ref="C55:D55" si="12">C56+C57+C58+C59+C60+C61+C62+C63+C64</f>
        <v>5191.8999999999996</v>
      </c>
      <c r="D55" s="134">
        <f t="shared" si="12"/>
        <v>0</v>
      </c>
      <c r="E55" s="128">
        <f t="shared" si="11"/>
        <v>-5191.8999999999996</v>
      </c>
      <c r="F55" s="129">
        <f t="shared" si="2"/>
        <v>0</v>
      </c>
      <c r="G55" s="84">
        <f t="shared" si="3"/>
        <v>-1</v>
      </c>
    </row>
    <row r="56" spans="1:7" ht="16.5" x14ac:dyDescent="0.25">
      <c r="A56" s="19" t="s">
        <v>18</v>
      </c>
      <c r="B56" s="17">
        <v>310</v>
      </c>
      <c r="C56" s="141">
        <f>'2021 (план)'!I56</f>
        <v>49.9</v>
      </c>
      <c r="D56" s="141">
        <f>'2021 факт як сума кварталів'!G56</f>
        <v>0</v>
      </c>
      <c r="E56" s="128">
        <f t="shared" si="11"/>
        <v>-49.9</v>
      </c>
      <c r="F56" s="129">
        <f t="shared" si="2"/>
        <v>0</v>
      </c>
      <c r="G56" s="84">
        <f t="shared" si="3"/>
        <v>-1</v>
      </c>
    </row>
    <row r="57" spans="1:7" ht="16.5" x14ac:dyDescent="0.25">
      <c r="A57" s="19" t="s">
        <v>19</v>
      </c>
      <c r="B57" s="17">
        <v>320</v>
      </c>
      <c r="C57" s="141">
        <f>'2021 (план)'!I57</f>
        <v>0</v>
      </c>
      <c r="D57" s="141">
        <f>'2021 факт як сума кварталів'!G57</f>
        <v>0</v>
      </c>
      <c r="E57" s="128">
        <f t="shared" si="11"/>
        <v>0</v>
      </c>
      <c r="F57" s="129">
        <f t="shared" si="2"/>
        <v>0</v>
      </c>
      <c r="G57" s="84">
        <f t="shared" si="3"/>
        <v>0</v>
      </c>
    </row>
    <row r="58" spans="1:7" ht="16.5" x14ac:dyDescent="0.25">
      <c r="A58" s="19" t="s">
        <v>21</v>
      </c>
      <c r="B58" s="17">
        <v>330</v>
      </c>
      <c r="C58" s="141">
        <f>'2021 (план)'!I58</f>
        <v>50</v>
      </c>
      <c r="D58" s="141">
        <f>'2021 факт як сума кварталів'!G58</f>
        <v>0</v>
      </c>
      <c r="E58" s="128">
        <f t="shared" si="11"/>
        <v>-50</v>
      </c>
      <c r="F58" s="129">
        <f t="shared" si="2"/>
        <v>0</v>
      </c>
      <c r="G58" s="84">
        <f t="shared" si="3"/>
        <v>-1</v>
      </c>
    </row>
    <row r="59" spans="1:7" ht="16.5" x14ac:dyDescent="0.25">
      <c r="A59" s="19" t="s">
        <v>20</v>
      </c>
      <c r="B59" s="17">
        <v>340</v>
      </c>
      <c r="C59" s="141">
        <f>'2021 (план)'!I59</f>
        <v>0</v>
      </c>
      <c r="D59" s="141">
        <f>'2021 факт як сума кварталів'!G59</f>
        <v>0</v>
      </c>
      <c r="E59" s="128">
        <f t="shared" si="11"/>
        <v>0</v>
      </c>
      <c r="F59" s="129">
        <f t="shared" si="2"/>
        <v>0</v>
      </c>
      <c r="G59" s="84">
        <f t="shared" si="3"/>
        <v>0</v>
      </c>
    </row>
    <row r="60" spans="1:7" ht="16.5" x14ac:dyDescent="0.25">
      <c r="A60" s="19" t="s">
        <v>54</v>
      </c>
      <c r="B60" s="17">
        <v>350</v>
      </c>
      <c r="C60" s="141">
        <f>'2021 (план)'!I60</f>
        <v>5080</v>
      </c>
      <c r="D60" s="141">
        <f>'2021 факт як сума кварталів'!G60</f>
        <v>0</v>
      </c>
      <c r="E60" s="128">
        <f t="shared" si="11"/>
        <v>-5080</v>
      </c>
      <c r="F60" s="129">
        <f t="shared" si="2"/>
        <v>0</v>
      </c>
      <c r="G60" s="84">
        <f t="shared" si="3"/>
        <v>-1</v>
      </c>
    </row>
    <row r="61" spans="1:7" ht="16.5" x14ac:dyDescent="0.25">
      <c r="A61" s="19" t="s">
        <v>55</v>
      </c>
      <c r="B61" s="17">
        <v>360</v>
      </c>
      <c r="C61" s="141">
        <f>'2021 (план)'!I61</f>
        <v>4</v>
      </c>
      <c r="D61" s="141">
        <f>'2021 факт як сума кварталів'!G61</f>
        <v>0</v>
      </c>
      <c r="E61" s="128">
        <f t="shared" si="11"/>
        <v>-4</v>
      </c>
      <c r="F61" s="129">
        <f t="shared" si="2"/>
        <v>0</v>
      </c>
      <c r="G61" s="84">
        <f t="shared" si="3"/>
        <v>-1</v>
      </c>
    </row>
    <row r="62" spans="1:7" ht="16.5" x14ac:dyDescent="0.25">
      <c r="A62" s="19" t="s">
        <v>25</v>
      </c>
      <c r="B62" s="17">
        <v>370</v>
      </c>
      <c r="C62" s="141">
        <f>'2021 (план)'!I62</f>
        <v>2</v>
      </c>
      <c r="D62" s="141">
        <f>'2021 факт як сума кварталів'!G62</f>
        <v>0</v>
      </c>
      <c r="E62" s="128">
        <f t="shared" si="11"/>
        <v>-2</v>
      </c>
      <c r="F62" s="129">
        <f t="shared" si="2"/>
        <v>0</v>
      </c>
      <c r="G62" s="84">
        <f t="shared" si="3"/>
        <v>-1</v>
      </c>
    </row>
    <row r="63" spans="1:7" ht="16.5" x14ac:dyDescent="0.25">
      <c r="A63" s="19" t="s">
        <v>26</v>
      </c>
      <c r="B63" s="17">
        <v>380</v>
      </c>
      <c r="C63" s="141">
        <f>'2021 (план)'!I63</f>
        <v>6</v>
      </c>
      <c r="D63" s="141">
        <f>'2021 факт як сума кварталів'!G63</f>
        <v>0</v>
      </c>
      <c r="E63" s="128">
        <f t="shared" si="11"/>
        <v>-6</v>
      </c>
      <c r="F63" s="129">
        <f t="shared" si="2"/>
        <v>0</v>
      </c>
      <c r="G63" s="84">
        <f t="shared" si="3"/>
        <v>-1</v>
      </c>
    </row>
    <row r="64" spans="1:7" ht="16.5" x14ac:dyDescent="0.25">
      <c r="A64" s="19" t="s">
        <v>129</v>
      </c>
      <c r="B64" s="17">
        <v>390</v>
      </c>
      <c r="C64" s="141">
        <f>'2021 (план)'!I64</f>
        <v>0</v>
      </c>
      <c r="D64" s="141">
        <f>'2021 факт як сума кварталів'!G64</f>
        <v>0</v>
      </c>
      <c r="E64" s="128">
        <f t="shared" si="11"/>
        <v>0</v>
      </c>
      <c r="F64" s="129">
        <f t="shared" si="2"/>
        <v>0</v>
      </c>
      <c r="G64" s="84">
        <f t="shared" si="3"/>
        <v>0</v>
      </c>
    </row>
    <row r="65" spans="1:10" s="15" customFormat="1" ht="16.5" x14ac:dyDescent="0.25">
      <c r="A65" s="104" t="s">
        <v>63</v>
      </c>
      <c r="B65" s="70">
        <v>400</v>
      </c>
      <c r="C65" s="134">
        <f>C66+C67+C68+C69+C70</f>
        <v>577.20000000000005</v>
      </c>
      <c r="D65" s="134">
        <f>D66+D67+D68+D69+D70</f>
        <v>0</v>
      </c>
      <c r="E65" s="128">
        <f t="shared" si="11"/>
        <v>-577.20000000000005</v>
      </c>
      <c r="F65" s="129">
        <f t="shared" si="2"/>
        <v>0</v>
      </c>
      <c r="G65" s="84">
        <f t="shared" si="3"/>
        <v>-1</v>
      </c>
    </row>
    <row r="66" spans="1:10" s="34" customFormat="1" ht="16.5" x14ac:dyDescent="0.25">
      <c r="A66" s="19" t="s">
        <v>172</v>
      </c>
      <c r="B66" s="17" t="s">
        <v>89</v>
      </c>
      <c r="C66" s="141">
        <f>'2021 (план)'!I66</f>
        <v>13</v>
      </c>
      <c r="D66" s="141">
        <f>'2021 факт як сума кварталів'!G66</f>
        <v>0</v>
      </c>
      <c r="E66" s="128">
        <f t="shared" si="11"/>
        <v>-13</v>
      </c>
      <c r="F66" s="129">
        <f t="shared" si="2"/>
        <v>0</v>
      </c>
      <c r="G66" s="84">
        <f t="shared" si="3"/>
        <v>-1</v>
      </c>
    </row>
    <row r="67" spans="1:10" s="34" customFormat="1" ht="16.5" x14ac:dyDescent="0.25">
      <c r="A67" s="19" t="s">
        <v>173</v>
      </c>
      <c r="B67" s="17" t="s">
        <v>91</v>
      </c>
      <c r="C67" s="141">
        <f>'2021 (план)'!I67</f>
        <v>0</v>
      </c>
      <c r="D67" s="141">
        <f>'2021 факт як сума кварталів'!G67</f>
        <v>0</v>
      </c>
      <c r="E67" s="128">
        <f t="shared" si="11"/>
        <v>0</v>
      </c>
      <c r="F67" s="129">
        <f t="shared" si="2"/>
        <v>0</v>
      </c>
      <c r="G67" s="84">
        <f t="shared" si="3"/>
        <v>0</v>
      </c>
    </row>
    <row r="68" spans="1:10" s="34" customFormat="1" ht="16.5" x14ac:dyDescent="0.25">
      <c r="A68" s="19" t="s">
        <v>174</v>
      </c>
      <c r="B68" s="17" t="s">
        <v>110</v>
      </c>
      <c r="C68" s="141">
        <f>'2021 (план)'!I68</f>
        <v>437.5</v>
      </c>
      <c r="D68" s="141">
        <f>'2021 факт як сума кварталів'!G68</f>
        <v>0</v>
      </c>
      <c r="E68" s="128">
        <f t="shared" si="11"/>
        <v>-437.5</v>
      </c>
      <c r="F68" s="129">
        <f t="shared" si="2"/>
        <v>0</v>
      </c>
      <c r="G68" s="84">
        <f t="shared" si="3"/>
        <v>-1</v>
      </c>
    </row>
    <row r="69" spans="1:10" s="34" customFormat="1" ht="16.5" x14ac:dyDescent="0.25">
      <c r="A69" s="19" t="s">
        <v>175</v>
      </c>
      <c r="B69" s="17" t="s">
        <v>122</v>
      </c>
      <c r="C69" s="141">
        <f>'2021 (план)'!I69</f>
        <v>117.7</v>
      </c>
      <c r="D69" s="141">
        <f>'2021 факт як сума кварталів'!G69</f>
        <v>0</v>
      </c>
      <c r="E69" s="128">
        <f t="shared" si="11"/>
        <v>-117.7</v>
      </c>
      <c r="F69" s="129">
        <f t="shared" si="2"/>
        <v>0</v>
      </c>
      <c r="G69" s="84">
        <f t="shared" si="3"/>
        <v>-1</v>
      </c>
    </row>
    <row r="70" spans="1:10" s="34" customFormat="1" ht="16.5" x14ac:dyDescent="0.25">
      <c r="A70" s="19" t="s">
        <v>176</v>
      </c>
      <c r="B70" s="17" t="s">
        <v>171</v>
      </c>
      <c r="C70" s="141">
        <f>'2021 (план)'!I70</f>
        <v>9</v>
      </c>
      <c r="D70" s="141">
        <f>'2021 факт як сума кварталів'!G70</f>
        <v>0</v>
      </c>
      <c r="E70" s="128">
        <f t="shared" ref="E70" si="13">D70-C70</f>
        <v>-9</v>
      </c>
      <c r="F70" s="129">
        <f t="shared" ref="F70" si="14">IFERROR(D70/C70,)</f>
        <v>0</v>
      </c>
      <c r="G70" s="84">
        <f t="shared" ref="G70" si="15">IFERROR(D70/C70-100%,)</f>
        <v>-1</v>
      </c>
    </row>
    <row r="71" spans="1:10" s="15" customFormat="1" ht="16.5" x14ac:dyDescent="0.25">
      <c r="A71" s="104" t="s">
        <v>64</v>
      </c>
      <c r="B71" s="70">
        <v>500</v>
      </c>
      <c r="C71" s="134">
        <f t="shared" ref="C71:D71" si="16">C72+C73+C74+C75+C76</f>
        <v>34519.799999999996</v>
      </c>
      <c r="D71" s="134">
        <f t="shared" si="16"/>
        <v>0</v>
      </c>
      <c r="E71" s="128">
        <f t="shared" si="11"/>
        <v>-34519.799999999996</v>
      </c>
      <c r="F71" s="129">
        <f t="shared" si="2"/>
        <v>0</v>
      </c>
      <c r="G71" s="84">
        <f t="shared" si="3"/>
        <v>-1</v>
      </c>
    </row>
    <row r="72" spans="1:10" ht="16.5" x14ac:dyDescent="0.25">
      <c r="A72" s="19" t="s">
        <v>56</v>
      </c>
      <c r="B72" s="17">
        <v>510</v>
      </c>
      <c r="C72" s="146">
        <f>C34+C38+C39+C48+C49+C51</f>
        <v>5785.2</v>
      </c>
      <c r="D72" s="146">
        <f>D34+D38+D39+D48+D49+D51</f>
        <v>0</v>
      </c>
      <c r="E72" s="128">
        <f t="shared" si="11"/>
        <v>-5785.2</v>
      </c>
      <c r="F72" s="129">
        <f t="shared" si="2"/>
        <v>0</v>
      </c>
      <c r="G72" s="84">
        <f t="shared" si="3"/>
        <v>-1</v>
      </c>
    </row>
    <row r="73" spans="1:10" ht="16.5" x14ac:dyDescent="0.25">
      <c r="A73" s="19" t="s">
        <v>22</v>
      </c>
      <c r="B73" s="17">
        <v>520</v>
      </c>
      <c r="C73" s="145">
        <f>'2021 (план)'!I73</f>
        <v>22988.114754098362</v>
      </c>
      <c r="D73" s="145">
        <f>'2021 факт як сума кварталів'!G73</f>
        <v>0</v>
      </c>
      <c r="E73" s="128">
        <f t="shared" si="11"/>
        <v>-22988.114754098362</v>
      </c>
      <c r="F73" s="129">
        <f t="shared" si="2"/>
        <v>0</v>
      </c>
      <c r="G73" s="84">
        <f t="shared" si="3"/>
        <v>-1</v>
      </c>
    </row>
    <row r="74" spans="1:10" ht="16.5" x14ac:dyDescent="0.25">
      <c r="A74" s="19" t="s">
        <v>23</v>
      </c>
      <c r="B74" s="17">
        <v>530</v>
      </c>
      <c r="C74" s="145">
        <f>'2021 (план)'!I74</f>
        <v>5057.3852459016398</v>
      </c>
      <c r="D74" s="145">
        <f>'2021 факт як сума кварталів'!G74</f>
        <v>0</v>
      </c>
      <c r="E74" s="128">
        <f t="shared" si="11"/>
        <v>-5057.3852459016398</v>
      </c>
      <c r="F74" s="129">
        <f t="shared" si="2"/>
        <v>0</v>
      </c>
      <c r="G74" s="84">
        <f t="shared" si="3"/>
        <v>-1</v>
      </c>
      <c r="I74" s="35"/>
    </row>
    <row r="75" spans="1:10" ht="16.5" x14ac:dyDescent="0.25">
      <c r="A75" s="19" t="s">
        <v>24</v>
      </c>
      <c r="B75" s="17">
        <v>540</v>
      </c>
      <c r="C75" s="146">
        <f>C50</f>
        <v>0</v>
      </c>
      <c r="D75" s="146">
        <f>D50</f>
        <v>0</v>
      </c>
      <c r="E75" s="128">
        <f t="shared" si="11"/>
        <v>0</v>
      </c>
      <c r="F75" s="129">
        <f t="shared" si="2"/>
        <v>0</v>
      </c>
      <c r="G75" s="84">
        <f t="shared" si="3"/>
        <v>0</v>
      </c>
    </row>
    <row r="76" spans="1:10" ht="16.5" x14ac:dyDescent="0.25">
      <c r="A76" s="19" t="s">
        <v>57</v>
      </c>
      <c r="B76" s="17">
        <v>550</v>
      </c>
      <c r="C76" s="148">
        <f>C102-C96-C83-C75-C74-C73-C72</f>
        <v>689.09999999999218</v>
      </c>
      <c r="D76" s="148">
        <f>D102-D96-D83-D75-D74-D73-D72</f>
        <v>0</v>
      </c>
      <c r="E76" s="128">
        <f t="shared" si="11"/>
        <v>-689.09999999999218</v>
      </c>
      <c r="F76" s="129">
        <f t="shared" si="2"/>
        <v>0</v>
      </c>
      <c r="G76" s="84">
        <f t="shared" si="3"/>
        <v>-1</v>
      </c>
      <c r="J76" s="20"/>
    </row>
    <row r="77" spans="1:10" s="38" customFormat="1" ht="16.5" x14ac:dyDescent="0.25">
      <c r="A77" s="36" t="s">
        <v>65</v>
      </c>
      <c r="B77" s="37">
        <v>600</v>
      </c>
      <c r="C77" s="30"/>
      <c r="D77" s="69"/>
      <c r="E77" s="128"/>
      <c r="F77" s="129"/>
      <c r="G77" s="84">
        <f t="shared" si="3"/>
        <v>0</v>
      </c>
    </row>
    <row r="78" spans="1:10" ht="16.5" x14ac:dyDescent="0.25">
      <c r="A78" s="5" t="s">
        <v>45</v>
      </c>
      <c r="B78" s="39">
        <v>610</v>
      </c>
      <c r="C78" s="134">
        <f t="shared" ref="C78:D78" si="17">C79+C80+C81</f>
        <v>0</v>
      </c>
      <c r="D78" s="134">
        <f t="shared" si="17"/>
        <v>0</v>
      </c>
      <c r="E78" s="128">
        <f t="shared" si="11"/>
        <v>0</v>
      </c>
      <c r="F78" s="129">
        <f t="shared" si="2"/>
        <v>0</v>
      </c>
      <c r="G78" s="84">
        <f t="shared" si="3"/>
        <v>0</v>
      </c>
    </row>
    <row r="79" spans="1:10" ht="16.5" x14ac:dyDescent="0.25">
      <c r="A79" s="40" t="s">
        <v>0</v>
      </c>
      <c r="B79" s="17">
        <v>611</v>
      </c>
      <c r="C79" s="145">
        <f>'2021 (план)'!I79</f>
        <v>0</v>
      </c>
      <c r="D79" s="141">
        <f>'2021 факт як сума кварталів'!G79</f>
        <v>0</v>
      </c>
      <c r="E79" s="128">
        <f t="shared" si="11"/>
        <v>0</v>
      </c>
      <c r="F79" s="129">
        <f t="shared" si="2"/>
        <v>0</v>
      </c>
      <c r="G79" s="84">
        <f t="shared" si="3"/>
        <v>0</v>
      </c>
    </row>
    <row r="80" spans="1:10" ht="16.5" x14ac:dyDescent="0.25">
      <c r="A80" s="40" t="s">
        <v>46</v>
      </c>
      <c r="B80" s="17">
        <v>612</v>
      </c>
      <c r="C80" s="145">
        <f>'2021 (план)'!I80</f>
        <v>0</v>
      </c>
      <c r="D80" s="141">
        <f>'2021 факт як сума кварталів'!G80</f>
        <v>0</v>
      </c>
      <c r="E80" s="128">
        <f t="shared" si="11"/>
        <v>0</v>
      </c>
      <c r="F80" s="129">
        <f t="shared" si="2"/>
        <v>0</v>
      </c>
      <c r="G80" s="84">
        <f t="shared" si="3"/>
        <v>0</v>
      </c>
    </row>
    <row r="81" spans="1:7" ht="16.5" x14ac:dyDescent="0.25">
      <c r="A81" s="40" t="s">
        <v>66</v>
      </c>
      <c r="B81" s="17">
        <v>613</v>
      </c>
      <c r="C81" s="145">
        <f>'2021 (план)'!I81</f>
        <v>0</v>
      </c>
      <c r="D81" s="141">
        <f>'2021 факт як сума кварталів'!G81</f>
        <v>0</v>
      </c>
      <c r="E81" s="128">
        <f t="shared" si="11"/>
        <v>0</v>
      </c>
      <c r="F81" s="129">
        <f t="shared" si="2"/>
        <v>0</v>
      </c>
      <c r="G81" s="84">
        <f t="shared" si="3"/>
        <v>0</v>
      </c>
    </row>
    <row r="82" spans="1:7" ht="16.5" x14ac:dyDescent="0.25">
      <c r="A82" s="11" t="s">
        <v>32</v>
      </c>
      <c r="B82" s="11" t="s">
        <v>33</v>
      </c>
      <c r="C82" s="11" t="s">
        <v>34</v>
      </c>
      <c r="D82" s="11" t="s">
        <v>35</v>
      </c>
      <c r="E82" s="11" t="s">
        <v>36</v>
      </c>
      <c r="F82" s="11" t="s">
        <v>37</v>
      </c>
      <c r="G82" s="84"/>
    </row>
    <row r="83" spans="1:7" ht="16.5" customHeight="1" x14ac:dyDescent="0.25">
      <c r="A83" s="5" t="s">
        <v>1</v>
      </c>
      <c r="B83" s="39">
        <v>620</v>
      </c>
      <c r="C83" s="134">
        <f>C84+C85+C86+C87+C88+C89</f>
        <v>350</v>
      </c>
      <c r="D83" s="134">
        <f>D84+D85+D86+D87+D88+D89</f>
        <v>0</v>
      </c>
      <c r="E83" s="128">
        <f t="shared" si="11"/>
        <v>-350</v>
      </c>
      <c r="F83" s="129">
        <f t="shared" si="2"/>
        <v>0</v>
      </c>
      <c r="G83" s="84">
        <f t="shared" si="3"/>
        <v>-1</v>
      </c>
    </row>
    <row r="84" spans="1:7" ht="16.5" x14ac:dyDescent="0.25">
      <c r="A84" s="40" t="s">
        <v>2</v>
      </c>
      <c r="B84" s="17">
        <v>621</v>
      </c>
      <c r="C84" s="145">
        <f>'2021 (план)'!I84</f>
        <v>0</v>
      </c>
      <c r="D84" s="141">
        <f>'2021 факт як сума кварталів'!G84</f>
        <v>0</v>
      </c>
      <c r="E84" s="128">
        <f t="shared" si="11"/>
        <v>0</v>
      </c>
      <c r="F84" s="129">
        <f t="shared" si="2"/>
        <v>0</v>
      </c>
      <c r="G84" s="84">
        <f t="shared" si="3"/>
        <v>0</v>
      </c>
    </row>
    <row r="85" spans="1:7" ht="16.5" x14ac:dyDescent="0.25">
      <c r="A85" s="40" t="s">
        <v>3</v>
      </c>
      <c r="B85" s="17">
        <v>622</v>
      </c>
      <c r="C85" s="145">
        <f>'2021 (план)'!I85</f>
        <v>350</v>
      </c>
      <c r="D85" s="141">
        <f>'2021 факт як сума кварталів'!G85</f>
        <v>0</v>
      </c>
      <c r="E85" s="128">
        <f t="shared" si="11"/>
        <v>-350</v>
      </c>
      <c r="F85" s="129">
        <f t="shared" si="2"/>
        <v>0</v>
      </c>
      <c r="G85" s="84">
        <f t="shared" ref="G85:G111" si="18">IFERROR(D85/C85-100%,)</f>
        <v>-1</v>
      </c>
    </row>
    <row r="86" spans="1:7" ht="16.5" x14ac:dyDescent="0.25">
      <c r="A86" s="40" t="s">
        <v>4</v>
      </c>
      <c r="B86" s="17">
        <v>623</v>
      </c>
      <c r="C86" s="145">
        <f>'2021 (план)'!I86</f>
        <v>0</v>
      </c>
      <c r="D86" s="141">
        <f>'2021 факт як сума кварталів'!G86</f>
        <v>0</v>
      </c>
      <c r="E86" s="128">
        <f t="shared" si="11"/>
        <v>0</v>
      </c>
      <c r="F86" s="129">
        <f t="shared" si="2"/>
        <v>0</v>
      </c>
      <c r="G86" s="84">
        <f t="shared" si="18"/>
        <v>0</v>
      </c>
    </row>
    <row r="87" spans="1:7" ht="16.5" x14ac:dyDescent="0.25">
      <c r="A87" s="40" t="s">
        <v>5</v>
      </c>
      <c r="B87" s="17">
        <v>624</v>
      </c>
      <c r="C87" s="145">
        <f>'2021 (план)'!I87</f>
        <v>0</v>
      </c>
      <c r="D87" s="141">
        <f>'2021 факт як сума кварталів'!G87</f>
        <v>0</v>
      </c>
      <c r="E87" s="128">
        <f t="shared" si="11"/>
        <v>0</v>
      </c>
      <c r="F87" s="129">
        <f t="shared" ref="F87:F111" si="19">IFERROR(D87/C87,)</f>
        <v>0</v>
      </c>
      <c r="G87" s="84">
        <f t="shared" si="18"/>
        <v>0</v>
      </c>
    </row>
    <row r="88" spans="1:7" ht="16.5" x14ac:dyDescent="0.25">
      <c r="A88" s="40" t="s">
        <v>71</v>
      </c>
      <c r="B88" s="17">
        <v>625</v>
      </c>
      <c r="C88" s="145">
        <f>'2021 (план)'!I88</f>
        <v>0</v>
      </c>
      <c r="D88" s="141">
        <f>'2021 факт як сума кварталів'!G88</f>
        <v>0</v>
      </c>
      <c r="E88" s="128">
        <f t="shared" si="11"/>
        <v>0</v>
      </c>
      <c r="F88" s="129">
        <f t="shared" si="19"/>
        <v>0</v>
      </c>
      <c r="G88" s="84">
        <f t="shared" si="18"/>
        <v>0</v>
      </c>
    </row>
    <row r="89" spans="1:7" ht="16.5" x14ac:dyDescent="0.25">
      <c r="A89" s="40" t="s">
        <v>6</v>
      </c>
      <c r="B89" s="17">
        <v>626</v>
      </c>
      <c r="C89" s="145">
        <f>'2021 (план)'!I89</f>
        <v>0</v>
      </c>
      <c r="D89" s="141">
        <f>'2021 факт як сума кварталів'!G89</f>
        <v>0</v>
      </c>
      <c r="E89" s="128">
        <f t="shared" si="11"/>
        <v>0</v>
      </c>
      <c r="F89" s="129">
        <f t="shared" si="19"/>
        <v>0</v>
      </c>
      <c r="G89" s="84">
        <f t="shared" si="18"/>
        <v>0</v>
      </c>
    </row>
    <row r="90" spans="1:7" s="15" customFormat="1" ht="16.5" x14ac:dyDescent="0.25">
      <c r="A90" s="41" t="s">
        <v>68</v>
      </c>
      <c r="B90" s="13">
        <v>700</v>
      </c>
      <c r="C90" s="59"/>
      <c r="D90" s="69"/>
      <c r="E90" s="30"/>
      <c r="F90" s="71"/>
      <c r="G90" s="84">
        <f t="shared" si="18"/>
        <v>0</v>
      </c>
    </row>
    <row r="91" spans="1:7" ht="16.5" x14ac:dyDescent="0.25">
      <c r="A91" s="5" t="s">
        <v>160</v>
      </c>
      <c r="B91" s="39">
        <v>710</v>
      </c>
      <c r="C91" s="134">
        <f t="shared" ref="C91:D91" si="20">C92+C93+C94+C95</f>
        <v>0</v>
      </c>
      <c r="D91" s="134">
        <f t="shared" si="20"/>
        <v>0</v>
      </c>
      <c r="E91" s="128">
        <f t="shared" si="11"/>
        <v>0</v>
      </c>
      <c r="F91" s="129">
        <f t="shared" si="19"/>
        <v>0</v>
      </c>
      <c r="G91" s="84">
        <f t="shared" si="18"/>
        <v>0</v>
      </c>
    </row>
    <row r="92" spans="1:7" ht="16.5" x14ac:dyDescent="0.25">
      <c r="A92" s="40" t="s">
        <v>161</v>
      </c>
      <c r="B92" s="17">
        <v>711</v>
      </c>
      <c r="C92" s="145">
        <f>'2021 (план)'!I92</f>
        <v>0</v>
      </c>
      <c r="D92" s="141">
        <f>'2021 факт як сума кварталів'!G92</f>
        <v>0</v>
      </c>
      <c r="E92" s="128">
        <f t="shared" si="11"/>
        <v>0</v>
      </c>
      <c r="F92" s="129">
        <f t="shared" si="19"/>
        <v>0</v>
      </c>
      <c r="G92" s="84">
        <f t="shared" si="18"/>
        <v>0</v>
      </c>
    </row>
    <row r="93" spans="1:7" ht="16.5" x14ac:dyDescent="0.25">
      <c r="A93" s="40" t="s">
        <v>162</v>
      </c>
      <c r="B93" s="17">
        <v>712</v>
      </c>
      <c r="C93" s="145">
        <f>'2021 (план)'!I93</f>
        <v>0</v>
      </c>
      <c r="D93" s="141">
        <f>'2021 факт як сума кварталів'!G93</f>
        <v>0</v>
      </c>
      <c r="E93" s="128">
        <f t="shared" si="11"/>
        <v>0</v>
      </c>
      <c r="F93" s="129">
        <f t="shared" si="19"/>
        <v>0</v>
      </c>
      <c r="G93" s="84">
        <f t="shared" si="18"/>
        <v>0</v>
      </c>
    </row>
    <row r="94" spans="1:7" ht="16.5" x14ac:dyDescent="0.25">
      <c r="A94" s="40" t="s">
        <v>7</v>
      </c>
      <c r="B94" s="17">
        <v>713</v>
      </c>
      <c r="C94" s="145">
        <f>'2021 (план)'!I94</f>
        <v>0</v>
      </c>
      <c r="D94" s="141">
        <f>'2021 факт як сума кварталів'!G94</f>
        <v>0</v>
      </c>
      <c r="E94" s="128">
        <f t="shared" si="11"/>
        <v>0</v>
      </c>
      <c r="F94" s="129">
        <f t="shared" si="19"/>
        <v>0</v>
      </c>
      <c r="G94" s="84">
        <f t="shared" si="18"/>
        <v>0</v>
      </c>
    </row>
    <row r="95" spans="1:7" ht="16.5" x14ac:dyDescent="0.25">
      <c r="A95" s="40" t="s">
        <v>66</v>
      </c>
      <c r="B95" s="17">
        <v>714</v>
      </c>
      <c r="C95" s="145">
        <f>'2021 (план)'!I95</f>
        <v>0</v>
      </c>
      <c r="D95" s="141">
        <f>'2021 факт як сума кварталів'!G95</f>
        <v>0</v>
      </c>
      <c r="E95" s="128">
        <f t="shared" si="11"/>
        <v>0</v>
      </c>
      <c r="F95" s="129">
        <f t="shared" si="19"/>
        <v>0</v>
      </c>
      <c r="G95" s="84">
        <f t="shared" si="18"/>
        <v>0</v>
      </c>
    </row>
    <row r="96" spans="1:7" ht="16.5" x14ac:dyDescent="0.25">
      <c r="A96" s="5" t="s">
        <v>8</v>
      </c>
      <c r="B96" s="39">
        <v>720</v>
      </c>
      <c r="C96" s="134">
        <f t="shared" ref="C96:D96" si="21">C97+C98+C99+C100</f>
        <v>0</v>
      </c>
      <c r="D96" s="134">
        <f t="shared" si="21"/>
        <v>0</v>
      </c>
      <c r="E96" s="128">
        <f t="shared" si="11"/>
        <v>0</v>
      </c>
      <c r="F96" s="129">
        <f t="shared" si="19"/>
        <v>0</v>
      </c>
      <c r="G96" s="84">
        <f t="shared" si="18"/>
        <v>0</v>
      </c>
    </row>
    <row r="97" spans="1:12" ht="16.5" x14ac:dyDescent="0.25">
      <c r="A97" s="40" t="s">
        <v>163</v>
      </c>
      <c r="B97" s="17">
        <v>721</v>
      </c>
      <c r="C97" s="145">
        <f>'2021 (план)'!I97</f>
        <v>0</v>
      </c>
      <c r="D97" s="141">
        <f>'2021 факт як сума кварталів'!G97</f>
        <v>0</v>
      </c>
      <c r="E97" s="128">
        <f t="shared" si="11"/>
        <v>0</v>
      </c>
      <c r="F97" s="129">
        <f t="shared" si="19"/>
        <v>0</v>
      </c>
      <c r="G97" s="84">
        <f t="shared" si="18"/>
        <v>0</v>
      </c>
    </row>
    <row r="98" spans="1:12" ht="16.5" x14ac:dyDescent="0.25">
      <c r="A98" s="40" t="s">
        <v>164</v>
      </c>
      <c r="B98" s="17">
        <v>722</v>
      </c>
      <c r="C98" s="145">
        <f>'2021 (план)'!I98</f>
        <v>0</v>
      </c>
      <c r="D98" s="141">
        <f>'2021 факт як сума кварталів'!G98</f>
        <v>0</v>
      </c>
      <c r="E98" s="128">
        <f t="shared" si="11"/>
        <v>0</v>
      </c>
      <c r="F98" s="129">
        <f t="shared" si="19"/>
        <v>0</v>
      </c>
      <c r="G98" s="84">
        <f t="shared" si="18"/>
        <v>0</v>
      </c>
    </row>
    <row r="99" spans="1:12" ht="16.5" x14ac:dyDescent="0.25">
      <c r="A99" s="40" t="s">
        <v>7</v>
      </c>
      <c r="B99" s="17">
        <v>723</v>
      </c>
      <c r="C99" s="145">
        <f>'2021 (план)'!I99</f>
        <v>0</v>
      </c>
      <c r="D99" s="141">
        <f>'2021 факт як сума кварталів'!G99</f>
        <v>0</v>
      </c>
      <c r="E99" s="128">
        <f t="shared" si="11"/>
        <v>0</v>
      </c>
      <c r="F99" s="129">
        <f t="shared" si="19"/>
        <v>0</v>
      </c>
      <c r="G99" s="84">
        <f t="shared" si="18"/>
        <v>0</v>
      </c>
    </row>
    <row r="100" spans="1:12" ht="16.5" x14ac:dyDescent="0.25">
      <c r="A100" s="40" t="s">
        <v>67</v>
      </c>
      <c r="B100" s="17">
        <v>724</v>
      </c>
      <c r="C100" s="145">
        <f>'2021 (план)'!I100</f>
        <v>0</v>
      </c>
      <c r="D100" s="141">
        <f>'2021 факт як сума кварталів'!G100</f>
        <v>0</v>
      </c>
      <c r="E100" s="128">
        <f t="shared" si="11"/>
        <v>0</v>
      </c>
      <c r="F100" s="129">
        <f t="shared" si="19"/>
        <v>0</v>
      </c>
      <c r="G100" s="84">
        <f t="shared" si="18"/>
        <v>0</v>
      </c>
    </row>
    <row r="101" spans="1:12" s="15" customFormat="1" ht="16.5" x14ac:dyDescent="0.25">
      <c r="A101" s="41" t="s">
        <v>10</v>
      </c>
      <c r="B101" s="13">
        <v>800</v>
      </c>
      <c r="C101" s="134">
        <f>C16+C78+C91</f>
        <v>36453.4</v>
      </c>
      <c r="D101" s="134">
        <f>D16+D78+D91</f>
        <v>0</v>
      </c>
      <c r="E101" s="128">
        <f t="shared" si="11"/>
        <v>-36453.4</v>
      </c>
      <c r="F101" s="129">
        <f t="shared" si="19"/>
        <v>0</v>
      </c>
      <c r="G101" s="84">
        <f t="shared" si="18"/>
        <v>-1</v>
      </c>
    </row>
    <row r="102" spans="1:12" s="15" customFormat="1" ht="16.5" x14ac:dyDescent="0.25">
      <c r="A102" s="41" t="s">
        <v>11</v>
      </c>
      <c r="B102" s="13">
        <v>900</v>
      </c>
      <c r="C102" s="134">
        <f>C33+C55+C65+C83+C96</f>
        <v>34869.799999999996</v>
      </c>
      <c r="D102" s="134">
        <f>D33+D55+D65+D83+D96</f>
        <v>0</v>
      </c>
      <c r="E102" s="128">
        <f t="shared" si="11"/>
        <v>-34869.799999999996</v>
      </c>
      <c r="F102" s="129">
        <f t="shared" si="19"/>
        <v>0</v>
      </c>
      <c r="G102" s="84">
        <f t="shared" si="18"/>
        <v>-1</v>
      </c>
      <c r="I102" s="42"/>
      <c r="J102" s="42"/>
      <c r="K102" s="42"/>
      <c r="L102" s="42"/>
    </row>
    <row r="103" spans="1:12" s="15" customFormat="1" ht="16.5" x14ac:dyDescent="0.25">
      <c r="A103" s="41" t="s">
        <v>12</v>
      </c>
      <c r="B103" s="13">
        <v>1000</v>
      </c>
      <c r="C103" s="134">
        <f t="shared" ref="C103:D103" si="22">C101-C102</f>
        <v>1583.6000000000058</v>
      </c>
      <c r="D103" s="134">
        <f t="shared" si="22"/>
        <v>0</v>
      </c>
      <c r="E103" s="128">
        <f t="shared" si="11"/>
        <v>-1583.6000000000058</v>
      </c>
      <c r="F103" s="129">
        <f t="shared" si="19"/>
        <v>0</v>
      </c>
      <c r="G103" s="84">
        <f t="shared" si="18"/>
        <v>-1</v>
      </c>
    </row>
    <row r="104" spans="1:12" s="8" customFormat="1" ht="16.5" x14ac:dyDescent="0.25">
      <c r="A104" s="36"/>
      <c r="B104" s="37"/>
      <c r="C104" s="59"/>
      <c r="D104" s="69"/>
      <c r="E104" s="30"/>
      <c r="F104" s="71"/>
      <c r="G104" s="84"/>
    </row>
    <row r="105" spans="1:12" s="8" customFormat="1" ht="16.5" x14ac:dyDescent="0.25">
      <c r="A105" s="36" t="s">
        <v>123</v>
      </c>
      <c r="B105" s="37"/>
      <c r="C105" s="134">
        <f>'2021 (план)'!I105</f>
        <v>9299.7000000000007</v>
      </c>
      <c r="D105" s="134">
        <f>'2021 факт як сума кварталів'!G105</f>
        <v>0</v>
      </c>
      <c r="E105" s="128">
        <f t="shared" si="11"/>
        <v>-9299.7000000000007</v>
      </c>
      <c r="F105" s="129">
        <f t="shared" si="19"/>
        <v>0</v>
      </c>
      <c r="G105" s="84">
        <f t="shared" si="18"/>
        <v>-1</v>
      </c>
    </row>
    <row r="106" spans="1:12" s="38" customFormat="1" ht="16.5" x14ac:dyDescent="0.25">
      <c r="A106" s="36" t="s">
        <v>124</v>
      </c>
      <c r="B106" s="37"/>
      <c r="C106" s="134">
        <f>C105+C103</f>
        <v>10883.300000000007</v>
      </c>
      <c r="D106" s="134">
        <f>D105+D103</f>
        <v>0</v>
      </c>
      <c r="E106" s="128">
        <f t="shared" si="11"/>
        <v>-10883.300000000007</v>
      </c>
      <c r="F106" s="129">
        <f t="shared" si="19"/>
        <v>0</v>
      </c>
      <c r="G106" s="84">
        <f t="shared" si="18"/>
        <v>-1</v>
      </c>
    </row>
    <row r="107" spans="1:12" ht="16.5" x14ac:dyDescent="0.25">
      <c r="A107" s="5" t="s">
        <v>13</v>
      </c>
      <c r="B107" s="39">
        <v>1100</v>
      </c>
      <c r="C107" s="145">
        <f>'2021 (план)'!E107</f>
        <v>0</v>
      </c>
      <c r="D107" s="141">
        <f>'2021 факт як сума кварталів'!G107</f>
        <v>0</v>
      </c>
      <c r="E107" s="128">
        <f t="shared" si="11"/>
        <v>0</v>
      </c>
      <c r="F107" s="129">
        <f t="shared" si="19"/>
        <v>0</v>
      </c>
      <c r="G107" s="84">
        <f t="shared" si="18"/>
        <v>0</v>
      </c>
    </row>
    <row r="108" spans="1:12" ht="16.5" x14ac:dyDescent="0.25">
      <c r="A108" s="5" t="s">
        <v>14</v>
      </c>
      <c r="B108" s="39">
        <v>1200</v>
      </c>
      <c r="C108" s="145">
        <f>'2021 (план)'!E108</f>
        <v>0</v>
      </c>
      <c r="D108" s="141">
        <f>'2021 факт як сума кварталів'!G108</f>
        <v>0</v>
      </c>
      <c r="E108" s="128">
        <f t="shared" si="11"/>
        <v>0</v>
      </c>
      <c r="F108" s="129">
        <f t="shared" si="19"/>
        <v>0</v>
      </c>
      <c r="G108" s="84">
        <f t="shared" si="18"/>
        <v>0</v>
      </c>
    </row>
    <row r="109" spans="1:12" ht="16.5" x14ac:dyDescent="0.25">
      <c r="A109" s="5" t="s">
        <v>70</v>
      </c>
      <c r="B109" s="39">
        <v>1300</v>
      </c>
      <c r="C109" s="145">
        <f>'2021 (план)'!E109</f>
        <v>0</v>
      </c>
      <c r="D109" s="141">
        <f>'2021 факт як сума кварталів'!G109</f>
        <v>0</v>
      </c>
      <c r="E109" s="128">
        <f t="shared" si="11"/>
        <v>0</v>
      </c>
      <c r="F109" s="129">
        <f t="shared" si="19"/>
        <v>0</v>
      </c>
      <c r="G109" s="84">
        <f t="shared" si="18"/>
        <v>0</v>
      </c>
    </row>
    <row r="110" spans="1:12" ht="16.5" x14ac:dyDescent="0.25">
      <c r="A110" s="5" t="s">
        <v>15</v>
      </c>
      <c r="B110" s="39">
        <v>1400</v>
      </c>
      <c r="C110" s="145">
        <f>'2021 (план)'!E110</f>
        <v>0</v>
      </c>
      <c r="D110" s="141">
        <f>'2021 факт як сума кварталів'!G110</f>
        <v>0</v>
      </c>
      <c r="E110" s="128">
        <f t="shared" si="11"/>
        <v>0</v>
      </c>
      <c r="F110" s="129">
        <f t="shared" si="19"/>
        <v>0</v>
      </c>
      <c r="G110" s="84">
        <f t="shared" si="18"/>
        <v>0</v>
      </c>
    </row>
    <row r="111" spans="1:12" ht="16.5" customHeight="1" x14ac:dyDescent="0.25">
      <c r="A111" s="5" t="s">
        <v>16</v>
      </c>
      <c r="B111" s="39">
        <v>1500</v>
      </c>
      <c r="C111" s="145">
        <f>'2021 (план)'!E111</f>
        <v>0</v>
      </c>
      <c r="D111" s="141">
        <f>'2021 факт як сума кварталів'!G111</f>
        <v>0</v>
      </c>
      <c r="E111" s="128">
        <f t="shared" si="11"/>
        <v>0</v>
      </c>
      <c r="F111" s="129">
        <f t="shared" si="19"/>
        <v>0</v>
      </c>
      <c r="G111" s="84">
        <f t="shared" si="18"/>
        <v>0</v>
      </c>
    </row>
    <row r="114" spans="1:7" s="8" customFormat="1" x14ac:dyDescent="0.2">
      <c r="A114" s="7"/>
      <c r="E114" s="76"/>
      <c r="F114" s="76"/>
    </row>
    <row r="115" spans="1:7" s="29" customFormat="1" ht="16.5" x14ac:dyDescent="0.25">
      <c r="A115" s="45" t="s">
        <v>78</v>
      </c>
      <c r="C115" s="177"/>
      <c r="D115" s="177"/>
      <c r="E115" s="178" t="s">
        <v>178</v>
      </c>
      <c r="F115" s="178"/>
      <c r="G115" s="46"/>
    </row>
    <row r="116" spans="1:7" s="29" customFormat="1" ht="16.5" x14ac:dyDescent="0.25">
      <c r="A116" s="45"/>
      <c r="C116" s="47"/>
      <c r="D116" s="47"/>
      <c r="G116" s="46"/>
    </row>
    <row r="117" spans="1:7" s="29" customFormat="1" ht="16.5" x14ac:dyDescent="0.25">
      <c r="A117" s="45"/>
      <c r="G117" s="46"/>
    </row>
    <row r="118" spans="1:7" s="29" customFormat="1" ht="16.5" x14ac:dyDescent="0.25">
      <c r="A118" s="45" t="s">
        <v>73</v>
      </c>
      <c r="C118" s="177"/>
      <c r="D118" s="177"/>
      <c r="E118" s="158" t="s">
        <v>179</v>
      </c>
      <c r="F118" s="15"/>
    </row>
    <row r="119" spans="1:7" s="8" customFormat="1" ht="16.5" x14ac:dyDescent="0.2">
      <c r="A119" s="48"/>
      <c r="E119" s="100"/>
      <c r="F119" s="100"/>
    </row>
    <row r="120" spans="1:7" s="8" customFormat="1" ht="16.5" x14ac:dyDescent="0.2">
      <c r="A120" s="48"/>
    </row>
    <row r="121" spans="1:7" ht="16.5" x14ac:dyDescent="0.2">
      <c r="A121" s="49"/>
      <c r="B121" s="50"/>
      <c r="C121" s="179"/>
      <c r="D121" s="179"/>
      <c r="E121" s="179"/>
      <c r="F121" s="51"/>
    </row>
    <row r="122" spans="1:7" ht="16.5" x14ac:dyDescent="0.2">
      <c r="A122" s="49"/>
      <c r="B122" s="50"/>
      <c r="C122" s="51"/>
      <c r="D122" s="52"/>
      <c r="E122" s="51"/>
      <c r="F122" s="51"/>
    </row>
    <row r="123" spans="1:7" x14ac:dyDescent="0.2">
      <c r="B123" s="50"/>
      <c r="F123" s="51"/>
    </row>
    <row r="124" spans="1:7" ht="16.5" x14ac:dyDescent="0.2">
      <c r="A124" s="49"/>
      <c r="B124" s="50"/>
      <c r="C124" s="50"/>
      <c r="D124" s="53"/>
      <c r="E124" s="50"/>
      <c r="F124" s="50"/>
      <c r="G124" s="50"/>
    </row>
  </sheetData>
  <mergeCells count="22">
    <mergeCell ref="B6:F6"/>
    <mergeCell ref="B1:F1"/>
    <mergeCell ref="B2:F2"/>
    <mergeCell ref="B3:F3"/>
    <mergeCell ref="B4:F4"/>
    <mergeCell ref="B5:F5"/>
    <mergeCell ref="G13:G14"/>
    <mergeCell ref="C121:E121"/>
    <mergeCell ref="B7:F7"/>
    <mergeCell ref="B8:F8"/>
    <mergeCell ref="B9:F9"/>
    <mergeCell ref="B10:F10"/>
    <mergeCell ref="A12:F12"/>
    <mergeCell ref="A13:A14"/>
    <mergeCell ref="B13:B14"/>
    <mergeCell ref="C13:C14"/>
    <mergeCell ref="D13:D14"/>
    <mergeCell ref="E13:F13"/>
    <mergeCell ref="C115:D115"/>
    <mergeCell ref="E115:F115"/>
    <mergeCell ref="C118:D118"/>
    <mergeCell ref="A11:F11"/>
  </mergeCells>
  <printOptions horizontalCentered="1" verticalCentered="1"/>
  <pageMargins left="0.19685039370078741" right="0.19685039370078741" top="0.59055118110236227" bottom="0.19685039370078741" header="0" footer="0"/>
  <pageSetup paperSize="9" scale="77" fitToHeight="0" orientation="landscape" r:id="rId1"/>
  <rowBreaks count="2" manualBreakCount="2">
    <brk id="39" max="5" man="1"/>
    <brk id="8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11</vt:i4>
      </vt:variant>
    </vt:vector>
  </HeadingPairs>
  <TitlesOfParts>
    <vt:vector size="24" baseType="lpstr">
      <vt:lpstr>2кв</vt:lpstr>
      <vt:lpstr>1 кв</vt:lpstr>
      <vt:lpstr>3кв</vt:lpstr>
      <vt:lpstr>4кв </vt:lpstr>
      <vt:lpstr>зведений</vt:lpstr>
      <vt:lpstr>Лист1</vt:lpstr>
      <vt:lpstr>2 кв</vt:lpstr>
      <vt:lpstr>3 кв</vt:lpstr>
      <vt:lpstr>4 кв</vt:lpstr>
      <vt:lpstr>2021</vt:lpstr>
      <vt:lpstr>2021 факт як сума кварталів</vt:lpstr>
      <vt:lpstr>2021 (план)</vt:lpstr>
      <vt:lpstr>Лист2</vt:lpstr>
      <vt:lpstr>'1 кв'!Область_печати</vt:lpstr>
      <vt:lpstr>'2 кв'!Область_печати</vt:lpstr>
      <vt:lpstr>'2021'!Область_печати</vt:lpstr>
      <vt:lpstr>'2021 (план)'!Область_печати</vt:lpstr>
      <vt:lpstr>'2021 факт як сума кварталів'!Область_печати</vt:lpstr>
      <vt:lpstr>'2кв'!Область_печати</vt:lpstr>
      <vt:lpstr>'3 кв'!Область_печати</vt:lpstr>
      <vt:lpstr>'3кв'!Область_печати</vt:lpstr>
      <vt:lpstr>'4 кв'!Область_печати</vt:lpstr>
      <vt:lpstr>'4кв '!Область_печати</vt:lpstr>
      <vt:lpstr>зведений!Область_печати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Zabrotska.Olena@lvivcity.gov.ua</dc:creator>
  <cp:lastModifiedBy>Маряна Литвин</cp:lastModifiedBy>
  <cp:lastPrinted>2025-05-16T13:32:57Z</cp:lastPrinted>
  <dcterms:created xsi:type="dcterms:W3CDTF">2018-10-17T09:38:42Z</dcterms:created>
  <dcterms:modified xsi:type="dcterms:W3CDTF">2025-09-09T11:54:40Z</dcterms:modified>
</cp:coreProperties>
</file>