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PC\Desktop\Марічка лікарня\Марічка\Звіт про виконання фінансового плану\"/>
    </mc:Choice>
  </mc:AlternateContent>
  <xr:revisionPtr revIDLastSave="0" documentId="13_ncr:1_{84511BE5-D9A8-4741-89B5-4F57C04EA496}" xr6:coauthVersionLast="47" xr6:coauthVersionMax="47" xr10:uidLastSave="{00000000-0000-0000-0000-000000000000}"/>
  <bookViews>
    <workbookView xWindow="-120" yWindow="-120" windowWidth="29040" windowHeight="15840" xr2:uid="{56AECE2C-CF58-4612-B3FD-ED75035A2B33}"/>
  </bookViews>
  <sheets>
    <sheet name="2кв (2)" sheetId="1" r:id="rId1"/>
  </sheets>
  <externalReferences>
    <externalReference r:id="rId2"/>
  </externalReferences>
  <definedNames>
    <definedName name="_xlnm.Print_Area" localSheetId="0">'2кв (2)'!$A$1:$F$98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G87" i="1" s="1"/>
  <c r="C87" i="1"/>
  <c r="G85" i="1"/>
  <c r="F85" i="1"/>
  <c r="E85" i="1"/>
  <c r="D84" i="1"/>
  <c r="C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D75" i="1"/>
  <c r="C75" i="1"/>
  <c r="G74" i="1"/>
  <c r="F74" i="1"/>
  <c r="E74" i="1"/>
  <c r="D74" i="1"/>
  <c r="C74" i="1"/>
  <c r="D73" i="1"/>
  <c r="C73" i="1"/>
  <c r="D72" i="1"/>
  <c r="C72" i="1"/>
  <c r="D70" i="1"/>
  <c r="C70" i="1"/>
  <c r="G69" i="1"/>
  <c r="F69" i="1"/>
  <c r="D69" i="1"/>
  <c r="C69" i="1"/>
  <c r="D68" i="1"/>
  <c r="G68" i="1" s="1"/>
  <c r="C68" i="1"/>
  <c r="D67" i="1"/>
  <c r="C67" i="1"/>
  <c r="G65" i="1"/>
  <c r="G64" i="1"/>
  <c r="F64" i="1"/>
  <c r="E64" i="1"/>
  <c r="G63" i="1"/>
  <c r="F63" i="1"/>
  <c r="D63" i="1"/>
  <c r="E63" i="1" s="1"/>
  <c r="D62" i="1"/>
  <c r="G62" i="1" s="1"/>
  <c r="C62" i="1"/>
  <c r="D61" i="1"/>
  <c r="C61" i="1"/>
  <c r="F61" i="1" s="1"/>
  <c r="G60" i="1"/>
  <c r="F60" i="1"/>
  <c r="E60" i="1"/>
  <c r="D59" i="1"/>
  <c r="C59" i="1"/>
  <c r="C58" i="1" s="1"/>
  <c r="D58" i="1"/>
  <c r="G56" i="1"/>
  <c r="F56" i="1"/>
  <c r="E56" i="1"/>
  <c r="D55" i="1"/>
  <c r="D53" i="1" s="1"/>
  <c r="C55" i="1"/>
  <c r="C53" i="1" s="1"/>
  <c r="G54" i="1"/>
  <c r="F54" i="1"/>
  <c r="E54" i="1"/>
  <c r="G52" i="1"/>
  <c r="G51" i="1"/>
  <c r="F51" i="1"/>
  <c r="E51" i="1"/>
  <c r="G50" i="1"/>
  <c r="F50" i="1"/>
  <c r="E50" i="1"/>
  <c r="D50" i="1"/>
  <c r="C50" i="1"/>
  <c r="D49" i="1"/>
  <c r="G49" i="1" s="1"/>
  <c r="C49" i="1"/>
  <c r="D48" i="1"/>
  <c r="G48" i="1" s="1"/>
  <c r="C48" i="1"/>
  <c r="F48" i="1" s="1"/>
  <c r="D45" i="1"/>
  <c r="E45" i="1" s="1"/>
  <c r="D44" i="1"/>
  <c r="G44" i="1" s="1"/>
  <c r="D43" i="1"/>
  <c r="E43" i="1" s="1"/>
  <c r="G41" i="1"/>
  <c r="F41" i="1"/>
  <c r="E41" i="1"/>
  <c r="G40" i="1"/>
  <c r="F40" i="1"/>
  <c r="E40" i="1"/>
  <c r="D39" i="1"/>
  <c r="C39" i="1"/>
  <c r="D38" i="1"/>
  <c r="G38" i="1" s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D32" i="1"/>
  <c r="D47" i="1" s="1"/>
  <c r="C32" i="1"/>
  <c r="C47" i="1" s="1"/>
  <c r="C46" i="1" s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C24" i="1"/>
  <c r="G23" i="1"/>
  <c r="F23" i="1"/>
  <c r="E23" i="1"/>
  <c r="G22" i="1"/>
  <c r="F22" i="1"/>
  <c r="E22" i="1"/>
  <c r="G21" i="1"/>
  <c r="F21" i="1"/>
  <c r="E21" i="1"/>
  <c r="G20" i="1"/>
  <c r="F20" i="1"/>
  <c r="E20" i="1"/>
  <c r="C20" i="1"/>
  <c r="C76" i="1" s="1"/>
  <c r="G19" i="1"/>
  <c r="F19" i="1"/>
  <c r="E19" i="1"/>
  <c r="G18" i="1"/>
  <c r="F18" i="1"/>
  <c r="E18" i="1"/>
  <c r="G17" i="1"/>
  <c r="F17" i="1"/>
  <c r="E17" i="1"/>
  <c r="G16" i="1"/>
  <c r="F16" i="1"/>
  <c r="E16" i="1"/>
  <c r="F45" i="1" l="1"/>
  <c r="E69" i="1"/>
  <c r="G75" i="1"/>
  <c r="G70" i="1"/>
  <c r="D71" i="1"/>
  <c r="G84" i="1"/>
  <c r="D66" i="1"/>
  <c r="D76" i="1" s="1"/>
  <c r="G73" i="1"/>
  <c r="G39" i="1"/>
  <c r="G45" i="1"/>
  <c r="C71" i="1"/>
  <c r="G71" i="1" s="1"/>
  <c r="G61" i="1"/>
  <c r="F68" i="1"/>
  <c r="G59" i="1"/>
  <c r="D42" i="1"/>
  <c r="C77" i="1"/>
  <c r="C78" i="1" s="1"/>
  <c r="G58" i="1"/>
  <c r="E71" i="1"/>
  <c r="G47" i="1"/>
  <c r="F47" i="1"/>
  <c r="E47" i="1"/>
  <c r="D46" i="1"/>
  <c r="G53" i="1"/>
  <c r="F53" i="1"/>
  <c r="E53" i="1"/>
  <c r="E42" i="1"/>
  <c r="F42" i="1"/>
  <c r="G42" i="1"/>
  <c r="E32" i="1"/>
  <c r="E39" i="1"/>
  <c r="E58" i="1"/>
  <c r="E67" i="1"/>
  <c r="E84" i="1"/>
  <c r="D24" i="1"/>
  <c r="F32" i="1"/>
  <c r="F39" i="1"/>
  <c r="E48" i="1"/>
  <c r="F58" i="1"/>
  <c r="E61" i="1"/>
  <c r="F67" i="1"/>
  <c r="E72" i="1"/>
  <c r="F84" i="1"/>
  <c r="G32" i="1"/>
  <c r="G67" i="1"/>
  <c r="F72" i="1"/>
  <c r="F43" i="1"/>
  <c r="E70" i="1"/>
  <c r="G72" i="1"/>
  <c r="G43" i="1"/>
  <c r="E55" i="1"/>
  <c r="F70" i="1"/>
  <c r="E75" i="1"/>
  <c r="F55" i="1"/>
  <c r="E59" i="1"/>
  <c r="C66" i="1"/>
  <c r="G66" i="1" s="1"/>
  <c r="E68" i="1"/>
  <c r="F75" i="1"/>
  <c r="E44" i="1"/>
  <c r="E49" i="1"/>
  <c r="G55" i="1"/>
  <c r="F59" i="1"/>
  <c r="E62" i="1"/>
  <c r="E73" i="1"/>
  <c r="E38" i="1"/>
  <c r="F44" i="1"/>
  <c r="F49" i="1"/>
  <c r="F62" i="1"/>
  <c r="F73" i="1"/>
  <c r="F38" i="1"/>
  <c r="E87" i="1"/>
  <c r="F87" i="1"/>
  <c r="F71" i="1" l="1"/>
  <c r="G78" i="1"/>
  <c r="F78" i="1"/>
  <c r="E78" i="1"/>
  <c r="E66" i="1"/>
  <c r="F66" i="1"/>
  <c r="F76" i="1"/>
  <c r="E76" i="1"/>
  <c r="G76" i="1"/>
  <c r="G24" i="1"/>
  <c r="F24" i="1"/>
  <c r="D77" i="1"/>
  <c r="E24" i="1"/>
  <c r="G46" i="1"/>
  <c r="F46" i="1"/>
  <c r="E46" i="1"/>
  <c r="G77" i="1" l="1"/>
  <c r="F77" i="1"/>
  <c r="E77" i="1"/>
</calcChain>
</file>

<file path=xl/sharedStrings.xml><?xml version="1.0" encoding="utf-8"?>
<sst xmlns="http://schemas.openxmlformats.org/spreadsheetml/2006/main" count="115" uniqueCount="103">
  <si>
    <t>Підприємство</t>
  </si>
  <si>
    <t>КНП "Новояворівський цент первинної медико-санітарної допомоги""НМР</t>
  </si>
  <si>
    <t>Організаційно-правова форма</t>
  </si>
  <si>
    <t>Комунальне некомерційне підприємство</t>
  </si>
  <si>
    <t>Уповноважений власник</t>
  </si>
  <si>
    <t>Управління охорони здоров'я</t>
  </si>
  <si>
    <t>Вид економічної діяльності</t>
  </si>
  <si>
    <t>86.10. Діяльність лікарняних закладів</t>
  </si>
  <si>
    <t>Одиниця виміру:</t>
  </si>
  <si>
    <t xml:space="preserve"> тис грн</t>
  </si>
  <si>
    <t>Форма власності</t>
  </si>
  <si>
    <t>комунальна</t>
  </si>
  <si>
    <t>Середньооблікова кількість штатних працівників</t>
  </si>
  <si>
    <t>Адреса</t>
  </si>
  <si>
    <t xml:space="preserve">м. Новояворівськ, вул. шевченка,18 </t>
  </si>
  <si>
    <t>Телефон</t>
  </si>
  <si>
    <t>Прізвище та ініціали керівника</t>
  </si>
  <si>
    <t>Жмурко Богдан Михайлович</t>
  </si>
  <si>
    <t>Звіт про виконання фінансового плану 
за 2024 рік</t>
  </si>
  <si>
    <t>Найменування показника</t>
  </si>
  <si>
    <t>Код рядка</t>
  </si>
  <si>
    <t xml:space="preserve">План
2024
рік
</t>
  </si>
  <si>
    <t xml:space="preserve">Факт
2024
рік
</t>
  </si>
  <si>
    <t>Звітний період 
(1-4 квартал, 2023 рік)</t>
  </si>
  <si>
    <t>Пере/недовиконання плану
+/-</t>
  </si>
  <si>
    <t>відхилення,  +/–</t>
  </si>
  <si>
    <t>виконання, %</t>
  </si>
  <si>
    <t>1</t>
  </si>
  <si>
    <t>2</t>
  </si>
  <si>
    <t>3</t>
  </si>
  <si>
    <t>4</t>
  </si>
  <si>
    <t>5</t>
  </si>
  <si>
    <t>6</t>
  </si>
  <si>
    <t>Дохід (виручка) від реалізації продукції (товарів, робіт, послуг)надані послуги НСЗУ</t>
  </si>
  <si>
    <t>Дохід від нарахування %депозиту,або %на залишок коштів на рахунках</t>
  </si>
  <si>
    <t>Дохід з місцевого бюджету за цільовими програмами, у тому числі:комун.і пільг.медикам.</t>
  </si>
  <si>
    <t>Дохід з державного бюджету за цільовими програмами, у тому числі:інсуліни</t>
  </si>
  <si>
    <t>Інші доходи від операційної діяльності, в т.ч.:</t>
  </si>
  <si>
    <t>дохід від операційної оренди активів</t>
  </si>
  <si>
    <t>дохід від реалізації необоротних активів(М/о)</t>
  </si>
  <si>
    <t>дохід від безплатно одержаних оборотних,необоротних активів</t>
  </si>
  <si>
    <t>Витрати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</si>
  <si>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</si>
  <si>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</si>
  <si>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</si>
  <si>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</si>
  <si>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</si>
  <si>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</si>
  <si>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</si>
  <si>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в тому числі: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</si>
  <si>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</si>
  <si>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</si>
  <si>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</si>
  <si>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</si>
  <si>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</si>
  <si>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</si>
  <si>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</si>
  <si>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</si>
  <si>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</si>
  <si>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Інші операційні витрати (розшифрувати*)</t>
  </si>
  <si>
    <t xml:space="preserve">V. Елементи операційних витрат 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</si>
  <si>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</si>
  <si>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</si>
  <si>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</si>
  <si>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</si>
  <si>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VІ.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</si>
  <si>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</si>
  <si>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</si>
  <si>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доходи з державного бюджету цільового фінансування по капітальних видатках</t>
  </si>
  <si>
    <t>доходи з інших джерел по капітальних видатках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</si>
  <si>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</si>
  <si>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</si>
  <si>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</si>
  <si>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</si>
  <si>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</si>
  <si>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реконструкція основних засобів</t>
  </si>
  <si>
    <t>капітальний ремонт</t>
  </si>
  <si>
    <t>VІІ. Фінансова діяльність</t>
  </si>
  <si>
    <t>Доходи від фінансової діяльності, у т. ч.:</t>
  </si>
  <si>
    <t>отримання кредитів</t>
  </si>
  <si>
    <t>отримання позик</t>
  </si>
  <si>
    <t>депозити</t>
  </si>
  <si>
    <t>інші надходження (деталізація)</t>
  </si>
  <si>
    <t>Витрати від фінансової діяльності за зобов'язаннями, у т. ч.:</t>
  </si>
  <si>
    <t>погашення кредитів</t>
  </si>
  <si>
    <t>погашення позик</t>
  </si>
  <si>
    <t>інші витрати (деталізація)</t>
  </si>
  <si>
    <t>Усього доходів</t>
  </si>
  <si>
    <t>Усього витрат</t>
  </si>
  <si>
    <t>Нерозподілені доходи</t>
  </si>
  <si>
    <t>VІІІ. Додаткова інформація</t>
  </si>
  <si>
    <t>Залишок коштів на початок періоду</t>
  </si>
  <si>
    <t>Залишок коштів на кінець періоду</t>
  </si>
  <si>
    <t>Штатна чисельність працівників</t>
  </si>
  <si>
    <t>Первісна вартість основних засобів</t>
  </si>
  <si>
    <t>Податкова заборгованість</t>
  </si>
  <si>
    <t>Амортизація</t>
  </si>
  <si>
    <t>Дебіторська заборгованість</t>
  </si>
  <si>
    <t>Заборгованість перед працівниками за заробітною платою</t>
  </si>
  <si>
    <t>Керівник</t>
  </si>
  <si>
    <t>Богдан ЖМУРКО</t>
  </si>
  <si>
    <t>Головний бухгалтер</t>
  </si>
  <si>
    <t>Марія ПАСТИРНАК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</si>
</sst>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(* #,##0.0_);_(* \(#,##0.0\);_(* &quot;-&quot;_);_(@_)"/>
    <numFmt numFmtId="166" formatCode="0.0%"/>
    <numFmt numFmtId="167" formatCode="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00B0F0"/>
      <name val="Arial"/>
      <family val="2"/>
      <charset val="204"/>
    </font>
    <font>
      <sz val="12"/>
      <color rgb="FF7030A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B0F0"/>
      <name val="Arial"/>
      <family val="2"/>
      <charset val="204"/>
    </font>
    <font>
      <b/>
      <sz val="12"/>
      <name val="Arial"/>
      <family val="2"/>
      <charset val="204"/>
    </font>
    <font>
      <sz val="13"/>
      <color rgb="FF00B0F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2" fillId="0" borderId="1" xfId="2" applyFont="1" applyBorder="1" applyAlignment="1">
      <alignment wrapText="1"/>
    </xf>
    <xf numFmtId="0" fontId="3" fillId="0" borderId="0" xfId="2" applyFont="1"/>
    <xf numFmtId="0" fontId="4" fillId="0" borderId="1" xfId="2" applyFont="1" applyBorder="1" applyAlignment="1">
      <alignment wrapText="1"/>
    </xf>
    <xf numFmtId="0" fontId="2" fillId="0" borderId="0" xfId="2" applyFont="1"/>
    <xf numFmtId="0" fontId="6" fillId="0" borderId="0" xfId="2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0" xfId="2" applyFont="1"/>
    <xf numFmtId="0" fontId="1" fillId="0" borderId="1" xfId="2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/>
    </xf>
    <xf numFmtId="164" fontId="9" fillId="3" borderId="1" xfId="2" applyNumberFormat="1" applyFont="1" applyFill="1" applyBorder="1" applyAlignment="1">
      <alignment wrapText="1"/>
    </xf>
    <xf numFmtId="165" fontId="8" fillId="3" borderId="1" xfId="0" applyNumberFormat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vertical="center"/>
    </xf>
    <xf numFmtId="166" fontId="11" fillId="0" borderId="0" xfId="1" applyNumberFormat="1" applyFont="1" applyBorder="1"/>
    <xf numFmtId="0" fontId="9" fillId="0" borderId="0" xfId="2" applyFont="1"/>
    <xf numFmtId="0" fontId="2" fillId="0" borderId="1" xfId="2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3" borderId="1" xfId="2" applyNumberFormat="1" applyFont="1" applyFill="1" applyBorder="1" applyAlignment="1">
      <alignment wrapText="1"/>
    </xf>
    <xf numFmtId="165" fontId="13" fillId="3" borderId="1" xfId="0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166" fontId="1" fillId="0" borderId="0" xfId="1" applyNumberFormat="1" applyFont="1" applyBorder="1"/>
    <xf numFmtId="0" fontId="14" fillId="0" borderId="0" xfId="2" applyFont="1"/>
    <xf numFmtId="164" fontId="9" fillId="4" borderId="1" xfId="2" applyNumberFormat="1" applyFont="1" applyFill="1" applyBorder="1" applyAlignment="1">
      <alignment wrapText="1"/>
    </xf>
    <xf numFmtId="0" fontId="2" fillId="0" borderId="1" xfId="2" applyFont="1" applyBorder="1" applyAlignment="1">
      <alignment horizontal="left" vertical="center" wrapText="1" indent="1"/>
    </xf>
    <xf numFmtId="0" fontId="9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 indent="2"/>
    </xf>
    <xf numFmtId="164" fontId="11" fillId="5" borderId="1" xfId="2" applyNumberFormat="1" applyFont="1" applyFill="1" applyBorder="1" applyAlignment="1">
      <alignment wrapText="1"/>
    </xf>
    <xf numFmtId="164" fontId="3" fillId="0" borderId="0" xfId="2" applyNumberFormat="1" applyFont="1"/>
    <xf numFmtId="164" fontId="11" fillId="6" borderId="1" xfId="2" applyNumberFormat="1" applyFont="1" applyFill="1" applyBorder="1" applyAlignment="1">
      <alignment wrapText="1"/>
    </xf>
    <xf numFmtId="167" fontId="3" fillId="0" borderId="0" xfId="2" applyNumberFormat="1" applyFont="1"/>
    <xf numFmtId="0" fontId="15" fillId="0" borderId="1" xfId="2" applyFont="1" applyBorder="1" applyAlignment="1">
      <alignment wrapText="1"/>
    </xf>
    <xf numFmtId="0" fontId="15" fillId="0" borderId="1" xfId="2" applyFont="1" applyBorder="1" applyAlignment="1">
      <alignment horizontal="center"/>
    </xf>
    <xf numFmtId="0" fontId="15" fillId="0" borderId="0" xfId="2" applyFont="1"/>
    <xf numFmtId="0" fontId="2" fillId="0" borderId="1" xfId="2" applyFont="1" applyBorder="1" applyAlignment="1">
      <alignment horizontal="center"/>
    </xf>
    <xf numFmtId="0" fontId="2" fillId="0" borderId="1" xfId="2" applyFont="1" applyBorder="1" applyAlignment="1">
      <alignment horizontal="left" wrapText="1" indent="2"/>
    </xf>
    <xf numFmtId="0" fontId="9" fillId="0" borderId="1" xfId="2" applyFont="1" applyBorder="1" applyAlignment="1">
      <alignment wrapText="1"/>
    </xf>
    <xf numFmtId="164" fontId="11" fillId="0" borderId="1" xfId="2" applyNumberFormat="1" applyFont="1" applyBorder="1" applyAlignment="1">
      <alignment wrapText="1"/>
    </xf>
    <xf numFmtId="164" fontId="9" fillId="0" borderId="1" xfId="2" applyNumberFormat="1" applyFont="1" applyBorder="1" applyAlignment="1">
      <alignment wrapText="1"/>
    </xf>
    <xf numFmtId="166" fontId="9" fillId="0" borderId="1" xfId="1" applyNumberFormat="1" applyFont="1" applyBorder="1" applyAlignment="1">
      <alignment wrapText="1"/>
    </xf>
    <xf numFmtId="164" fontId="9" fillId="0" borderId="0" xfId="2" applyNumberFormat="1" applyFont="1"/>
    <xf numFmtId="0" fontId="2" fillId="0" borderId="0" xfId="2" applyFont="1" applyAlignment="1">
      <alignment wrapText="1"/>
    </xf>
    <xf numFmtId="0" fontId="11" fillId="0" borderId="0" xfId="0" applyFont="1" applyAlignment="1">
      <alignment horizontal="left" vertical="center" indent="6"/>
    </xf>
    <xf numFmtId="0" fontId="11" fillId="0" borderId="0" xfId="2" applyFont="1"/>
    <xf numFmtId="0" fontId="9" fillId="0" borderId="0" xfId="2" applyFont="1" applyAlignment="1">
      <alignment horizontal="left" indent="1"/>
    </xf>
    <xf numFmtId="0" fontId="11" fillId="0" borderId="0" xfId="0" applyFont="1"/>
    <xf numFmtId="0" fontId="11" fillId="0" borderId="0" xfId="2" applyFont="1" applyAlignment="1">
      <alignment horizontal="center"/>
    </xf>
    <xf numFmtId="0" fontId="11" fillId="0" borderId="0" xfId="0" applyFont="1" applyAlignment="1">
      <alignment horizontal="justify" vertical="center"/>
    </xf>
    <xf numFmtId="49" fontId="2" fillId="0" borderId="0" xfId="2" applyNumberFormat="1" applyFont="1"/>
    <xf numFmtId="0" fontId="16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2" applyFont="1" applyAlignment="1">
      <alignment wrapText="1"/>
    </xf>
    <xf numFmtId="0" fontId="1" fillId="0" borderId="0" xfId="0" applyFont="1"/>
    <xf numFmtId="0" fontId="11" fillId="0" borderId="6" xfId="2" applyFont="1" applyBorder="1" applyAlignment="1">
      <alignment horizontal="center"/>
    </xf>
    <xf numFmtId="0" fontId="9" fillId="0" borderId="0" xfId="2" applyFont="1" applyAlignment="1">
      <alignment horizontal="left" indent="1"/>
    </xf>
    <xf numFmtId="0" fontId="16" fillId="0" borderId="0" xfId="0" applyFont="1" applyAlignment="1">
      <alignment horizontal="left" vertical="center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3" fontId="5" fillId="2" borderId="2" xfId="2" applyNumberFormat="1" applyFont="1" applyFill="1" applyBorder="1" applyAlignment="1">
      <alignment horizontal="left"/>
    </xf>
    <xf numFmtId="3" fontId="5" fillId="2" borderId="3" xfId="2" applyNumberFormat="1" applyFont="1" applyFill="1" applyBorder="1" applyAlignment="1">
      <alignment horizontal="left"/>
    </xf>
    <xf numFmtId="3" fontId="5" fillId="2" borderId="4" xfId="2" applyNumberFormat="1" applyFont="1" applyFill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4" xfId="2" applyFont="1" applyBorder="1" applyAlignment="1">
      <alignment horizontal="left"/>
    </xf>
    <xf numFmtId="0" fontId="2" fillId="0" borderId="5" xfId="2" applyFont="1" applyBorder="1" applyAlignment="1">
      <alignment horizontal="center" wrapText="1"/>
    </xf>
    <xf numFmtId="0" fontId="2" fillId="0" borderId="6" xfId="2" applyFont="1" applyBorder="1" applyAlignment="1">
      <alignment horizontal="center" wrapText="1"/>
    </xf>
    <xf numFmtId="0" fontId="2" fillId="0" borderId="2" xfId="2" applyFont="1" applyBorder="1" applyAlignment="1">
      <alignment horizontal="left" wrapText="1"/>
    </xf>
    <xf numFmtId="0" fontId="2" fillId="0" borderId="3" xfId="2" applyFont="1" applyBorder="1" applyAlignment="1">
      <alignment horizontal="left" wrapText="1"/>
    </xf>
    <xf numFmtId="0" fontId="2" fillId="0" borderId="4" xfId="2" applyFont="1" applyBorder="1" applyAlignment="1">
      <alignment horizontal="left" wrapText="1"/>
    </xf>
  </cellXfs>
  <cellStyles count="3">
    <cellStyle name="Відсотковий" xfId="1" builtinId="5"/>
    <cellStyle name="Звичайний" xfId="0" builtinId="0"/>
    <cellStyle name="Обычный 2" xfId="2" xr:uid="{78FB651C-5AC4-43B4-83A9-7F7150774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4;&#1110;&#1090;%20&#1076;&#1086;%20&#1092;&#1110;&#1085;%20&#1087;&#1083;&#1072;&#1085;%20&#1050;&#1053;&#1055;%20%20&#1053;&#1062;&#1055;&#1052;&#1057;&#1044;%20&#1053;&#1052;&#1056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кв (2)"/>
      <sheetName val="2кв"/>
      <sheetName val="1 кв"/>
      <sheetName val="3кв"/>
      <sheetName val="4кв "/>
      <sheetName val="зведений"/>
      <sheetName val="Лист1"/>
      <sheetName val="2 кв"/>
      <sheetName val="3 кв"/>
      <sheetName val="4 кв"/>
      <sheetName val="2021"/>
      <sheetName val="2021 факт як сума кварталів"/>
      <sheetName val="2021 (план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7">
          <cell r="D47"/>
        </row>
        <row r="48">
          <cell r="D48"/>
        </row>
        <row r="52">
          <cell r="D52"/>
        </row>
        <row r="53">
          <cell r="D53"/>
        </row>
        <row r="54">
          <cell r="D54"/>
        </row>
        <row r="80">
          <cell r="D80"/>
        </row>
        <row r="84">
          <cell r="D84"/>
        </row>
        <row r="86">
          <cell r="D86"/>
        </row>
        <row r="87">
          <cell r="D87"/>
        </row>
        <row r="88">
          <cell r="D88"/>
        </row>
        <row r="92">
          <cell r="D92"/>
        </row>
        <row r="93">
          <cell r="D93"/>
        </row>
        <row r="94">
          <cell r="D94"/>
        </row>
        <row r="95">
          <cell r="D95"/>
        </row>
        <row r="97">
          <cell r="D97"/>
        </row>
        <row r="98">
          <cell r="D98"/>
        </row>
        <row r="99">
          <cell r="D99"/>
        </row>
        <row r="100">
          <cell r="D100"/>
        </row>
        <row r="109">
          <cell r="D109"/>
        </row>
        <row r="111">
          <cell r="D111"/>
        </row>
      </sheetData>
      <sheetData sheetId="12">
        <row r="48">
          <cell r="F48"/>
        </row>
        <row r="80">
          <cell r="F80"/>
        </row>
        <row r="84">
          <cell r="F84"/>
        </row>
        <row r="86">
          <cell r="F86"/>
        </row>
        <row r="87">
          <cell r="F87"/>
        </row>
        <row r="92">
          <cell r="F92"/>
        </row>
        <row r="93">
          <cell r="F93"/>
        </row>
        <row r="94">
          <cell r="F94"/>
        </row>
        <row r="95">
          <cell r="F95"/>
        </row>
        <row r="97">
          <cell r="F97"/>
        </row>
        <row r="98">
          <cell r="F98"/>
        </row>
        <row r="99">
          <cell r="F99"/>
        </row>
        <row r="100">
          <cell r="F100"/>
        </row>
        <row r="109">
          <cell r="E109"/>
        </row>
        <row r="111">
          <cell r="E111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85595-7246-488A-B5CD-084FEB87EC3F}">
  <sheetPr>
    <pageSetUpPr fitToPage="1"/>
  </sheetPr>
  <dimension ref="A1:L100"/>
  <sheetViews>
    <sheetView tabSelected="1" view="pageBreakPreview" zoomScale="75" zoomScaleNormal="110" zoomScaleSheetLayoutView="75" workbookViewId="0">
      <selection activeCell="C77" sqref="C77"/>
    </sheetView>
  </sheetViews>
  <sheetFormatPr defaultColWidth="9.140625" defaultRowHeight="15" x14ac:dyDescent="0.2"/>
  <cols>
    <col min="1" max="1" width="106.42578125" style="55" customWidth="1"/>
    <col min="2" max="2" width="9" style="2" customWidth="1"/>
    <col min="3" max="3" width="21.28515625" style="2" customWidth="1"/>
    <col min="4" max="4" width="18.5703125" style="4" customWidth="1"/>
    <col min="5" max="5" width="20.140625" style="2" customWidth="1"/>
    <col min="6" max="6" width="21.5703125" style="2" customWidth="1"/>
    <col min="7" max="7" width="11.28515625" style="2" customWidth="1"/>
    <col min="8" max="8" width="9.140625" style="2"/>
    <col min="9" max="9" width="9.85546875" style="2" bestFit="1" customWidth="1"/>
    <col min="10" max="10" width="12.140625" style="2" bestFit="1" customWidth="1"/>
    <col min="11" max="12" width="9.85546875" style="2" bestFit="1" customWidth="1"/>
    <col min="13" max="16384" width="9.140625" style="2"/>
  </cols>
  <sheetData>
    <row r="1" spans="1:7" x14ac:dyDescent="0.2">
      <c r="A1" s="1" t="s">
        <v>0</v>
      </c>
      <c r="B1" s="74" t="s">
        <v>1</v>
      </c>
      <c r="C1" s="75"/>
      <c r="D1" s="75"/>
      <c r="E1" s="75"/>
      <c r="F1" s="76"/>
    </row>
    <row r="2" spans="1:7" x14ac:dyDescent="0.2">
      <c r="A2" s="1" t="s">
        <v>2</v>
      </c>
      <c r="B2" s="69" t="s">
        <v>3</v>
      </c>
      <c r="C2" s="70"/>
      <c r="D2" s="70"/>
      <c r="E2" s="70"/>
      <c r="F2" s="71"/>
    </row>
    <row r="3" spans="1:7" x14ac:dyDescent="0.2">
      <c r="A3" s="1" t="s">
        <v>4</v>
      </c>
      <c r="B3" s="69" t="s">
        <v>5</v>
      </c>
      <c r="C3" s="70"/>
      <c r="D3" s="70"/>
      <c r="E3" s="70"/>
      <c r="F3" s="71"/>
    </row>
    <row r="4" spans="1:7" x14ac:dyDescent="0.2">
      <c r="A4" s="1" t="s">
        <v>6</v>
      </c>
      <c r="B4" s="69" t="s">
        <v>7</v>
      </c>
      <c r="C4" s="70"/>
      <c r="D4" s="70"/>
      <c r="E4" s="70"/>
      <c r="F4" s="71"/>
    </row>
    <row r="5" spans="1:7" x14ac:dyDescent="0.2">
      <c r="A5" s="1" t="s">
        <v>8</v>
      </c>
      <c r="B5" s="69" t="s">
        <v>9</v>
      </c>
      <c r="C5" s="70"/>
      <c r="D5" s="70"/>
      <c r="E5" s="70"/>
      <c r="F5" s="71"/>
    </row>
    <row r="6" spans="1:7" x14ac:dyDescent="0.2">
      <c r="A6" s="1" t="s">
        <v>10</v>
      </c>
      <c r="B6" s="69" t="s">
        <v>11</v>
      </c>
      <c r="C6" s="70"/>
      <c r="D6" s="70"/>
      <c r="E6" s="70"/>
      <c r="F6" s="71"/>
    </row>
    <row r="7" spans="1:7" ht="15.75" x14ac:dyDescent="0.25">
      <c r="A7" s="3" t="s">
        <v>12</v>
      </c>
      <c r="B7" s="66">
        <v>132</v>
      </c>
      <c r="C7" s="67"/>
      <c r="D7" s="67"/>
      <c r="E7" s="67"/>
      <c r="F7" s="68"/>
    </row>
    <row r="8" spans="1:7" x14ac:dyDescent="0.2">
      <c r="A8" s="1" t="s">
        <v>13</v>
      </c>
      <c r="B8" s="69" t="s">
        <v>14</v>
      </c>
      <c r="C8" s="70"/>
      <c r="D8" s="70"/>
      <c r="E8" s="70"/>
      <c r="F8" s="71"/>
    </row>
    <row r="9" spans="1:7" x14ac:dyDescent="0.2">
      <c r="A9" s="1" t="s">
        <v>15</v>
      </c>
      <c r="B9" s="69"/>
      <c r="C9" s="70"/>
      <c r="D9" s="70"/>
      <c r="E9" s="70"/>
      <c r="F9" s="71"/>
    </row>
    <row r="10" spans="1:7" x14ac:dyDescent="0.2">
      <c r="A10" s="1" t="s">
        <v>16</v>
      </c>
      <c r="B10" s="69" t="s">
        <v>17</v>
      </c>
      <c r="C10" s="70"/>
      <c r="D10" s="70"/>
      <c r="E10" s="70"/>
      <c r="F10" s="71"/>
    </row>
    <row r="11" spans="1:7" s="4" customFormat="1" ht="32.25" customHeight="1" x14ac:dyDescent="0.2">
      <c r="A11" s="72" t="s">
        <v>18</v>
      </c>
      <c r="B11" s="72"/>
      <c r="C11" s="72"/>
      <c r="D11" s="72"/>
      <c r="E11" s="72"/>
      <c r="F11" s="72"/>
    </row>
    <row r="12" spans="1:7" s="4" customFormat="1" ht="15" customHeight="1" x14ac:dyDescent="0.2">
      <c r="A12" s="73" t="s">
        <v>1</v>
      </c>
      <c r="B12" s="73"/>
      <c r="C12" s="73"/>
      <c r="D12" s="73"/>
      <c r="E12" s="73"/>
      <c r="F12" s="73"/>
    </row>
    <row r="13" spans="1:7" s="5" customFormat="1" ht="36" customHeight="1" x14ac:dyDescent="0.2">
      <c r="A13" s="60" t="s">
        <v>19</v>
      </c>
      <c r="B13" s="60" t="s">
        <v>20</v>
      </c>
      <c r="C13" s="62" t="s">
        <v>21</v>
      </c>
      <c r="D13" s="62" t="s">
        <v>22</v>
      </c>
      <c r="E13" s="64" t="s">
        <v>23</v>
      </c>
      <c r="F13" s="64"/>
      <c r="G13" s="65" t="s">
        <v>24</v>
      </c>
    </row>
    <row r="14" spans="1:7" s="7" customFormat="1" ht="30.75" customHeight="1" x14ac:dyDescent="0.2">
      <c r="A14" s="61"/>
      <c r="B14" s="61"/>
      <c r="C14" s="63"/>
      <c r="D14" s="63"/>
      <c r="E14" s="6" t="s">
        <v>25</v>
      </c>
      <c r="F14" s="6" t="s">
        <v>26</v>
      </c>
      <c r="G14" s="65"/>
    </row>
    <row r="15" spans="1:7" s="4" customFormat="1" x14ac:dyDescent="0.2">
      <c r="A15" s="8" t="s">
        <v>27</v>
      </c>
      <c r="B15" s="8" t="s">
        <v>28</v>
      </c>
      <c r="C15" s="8" t="s">
        <v>29</v>
      </c>
      <c r="D15" s="8" t="s">
        <v>30</v>
      </c>
      <c r="E15" s="8" t="s">
        <v>31</v>
      </c>
      <c r="F15" s="8" t="s">
        <v>32</v>
      </c>
    </row>
    <row r="16" spans="1:7" s="15" customFormat="1" ht="15" customHeight="1" x14ac:dyDescent="0.25">
      <c r="A16" s="9" t="s">
        <v>33</v>
      </c>
      <c r="B16" s="10">
        <v>100</v>
      </c>
      <c r="C16" s="11">
        <v>33717.9</v>
      </c>
      <c r="D16" s="12">
        <v>27496.7</v>
      </c>
      <c r="E16" s="11">
        <f>D16-C16</f>
        <v>-6221.2000000000007</v>
      </c>
      <c r="F16" s="13">
        <f t="shared" ref="F16:F59" si="0">IFERROR(D16/C16,)</f>
        <v>0.81549266116810359</v>
      </c>
      <c r="G16" s="14">
        <f>IFERROR(D16/C16-100%,)</f>
        <v>-0.18450733883189641</v>
      </c>
    </row>
    <row r="17" spans="1:7" s="4" customFormat="1" ht="18.75" x14ac:dyDescent="0.25">
      <c r="A17" s="9" t="s">
        <v>34</v>
      </c>
      <c r="B17" s="16">
        <v>110</v>
      </c>
      <c r="C17" s="11">
        <v>316</v>
      </c>
      <c r="D17" s="11">
        <v>316</v>
      </c>
      <c r="E17" s="11">
        <f t="shared" ref="E17:E64" si="1">D17-C17</f>
        <v>0</v>
      </c>
      <c r="F17" s="13">
        <f t="shared" si="0"/>
        <v>1</v>
      </c>
      <c r="G17" s="14">
        <f>IFERROR(D17/C17-100%,)</f>
        <v>0</v>
      </c>
    </row>
    <row r="18" spans="1:7" ht="37.5" x14ac:dyDescent="0.25">
      <c r="A18" s="9" t="s">
        <v>35</v>
      </c>
      <c r="B18" s="16">
        <v>120</v>
      </c>
      <c r="C18" s="11">
        <v>1476.2</v>
      </c>
      <c r="D18" s="11">
        <v>1476.2</v>
      </c>
      <c r="E18" s="11">
        <f t="shared" si="1"/>
        <v>0</v>
      </c>
      <c r="F18" s="13">
        <f t="shared" si="0"/>
        <v>1</v>
      </c>
      <c r="G18" s="14">
        <f t="shared" ref="G18:G81" si="2">IFERROR(D18/C18-100%,)</f>
        <v>0</v>
      </c>
    </row>
    <row r="19" spans="1:7" ht="18.75" x14ac:dyDescent="0.25">
      <c r="A19" s="9" t="s">
        <v>36</v>
      </c>
      <c r="B19" s="16">
        <v>121</v>
      </c>
      <c r="C19" s="11">
        <v>0</v>
      </c>
      <c r="D19" s="11">
        <v>0</v>
      </c>
      <c r="E19" s="11">
        <f t="shared" si="1"/>
        <v>0</v>
      </c>
      <c r="F19" s="13">
        <f t="shared" si="0"/>
        <v>0</v>
      </c>
      <c r="G19" s="14">
        <f t="shared" si="2"/>
        <v>0</v>
      </c>
    </row>
    <row r="20" spans="1:7" ht="18.75" x14ac:dyDescent="0.25">
      <c r="A20" s="9" t="s">
        <v>37</v>
      </c>
      <c r="B20" s="16">
        <v>130</v>
      </c>
      <c r="C20" s="11">
        <f>SUM(C21+C22)</f>
        <v>22.8</v>
      </c>
      <c r="D20" s="11">
        <v>22.8</v>
      </c>
      <c r="E20" s="11">
        <f t="shared" si="1"/>
        <v>0</v>
      </c>
      <c r="F20" s="13">
        <f t="shared" si="0"/>
        <v>1</v>
      </c>
      <c r="G20" s="14">
        <f t="shared" si="2"/>
        <v>0</v>
      </c>
    </row>
    <row r="21" spans="1:7" ht="18.75" x14ac:dyDescent="0.25">
      <c r="A21" s="17" t="s">
        <v>38</v>
      </c>
      <c r="B21" s="16">
        <v>131</v>
      </c>
      <c r="C21" s="18">
        <v>22.8</v>
      </c>
      <c r="D21" s="19">
        <v>22.8</v>
      </c>
      <c r="E21" s="11">
        <f t="shared" si="1"/>
        <v>0</v>
      </c>
      <c r="F21" s="13">
        <f t="shared" si="0"/>
        <v>1</v>
      </c>
      <c r="G21" s="14">
        <f t="shared" si="2"/>
        <v>0</v>
      </c>
    </row>
    <row r="22" spans="1:7" ht="18.75" x14ac:dyDescent="0.25">
      <c r="A22" s="17" t="s">
        <v>39</v>
      </c>
      <c r="B22" s="16">
        <v>132</v>
      </c>
      <c r="C22" s="18">
        <v>0</v>
      </c>
      <c r="D22" s="19">
        <v>0</v>
      </c>
      <c r="E22" s="11">
        <f t="shared" si="1"/>
        <v>0</v>
      </c>
      <c r="F22" s="13">
        <f t="shared" si="0"/>
        <v>0</v>
      </c>
      <c r="G22" s="14">
        <f t="shared" si="2"/>
        <v>0</v>
      </c>
    </row>
    <row r="23" spans="1:7" ht="18.75" x14ac:dyDescent="0.25">
      <c r="A23" s="17" t="s">
        <v>40</v>
      </c>
      <c r="B23" s="16">
        <v>133</v>
      </c>
      <c r="C23" s="18">
        <v>139.80000000000001</v>
      </c>
      <c r="D23" s="19">
        <v>139.80000000000001</v>
      </c>
      <c r="E23" s="11">
        <f t="shared" si="1"/>
        <v>0</v>
      </c>
      <c r="F23" s="13">
        <f t="shared" si="0"/>
        <v>1</v>
      </c>
      <c r="G23" s="14">
        <f t="shared" si="2"/>
        <v>0</v>
      </c>
    </row>
    <row r="24" spans="1:7" s="15" customFormat="1" ht="16.5" x14ac:dyDescent="0.25">
      <c r="A24" s="20" t="s">
        <v>41</v>
      </c>
      <c r="B24" s="21"/>
      <c r="C24" s="11">
        <f>C25+C26+C27+C28+C29+C30+C32+C40+C41</f>
        <v>29311.699999999993</v>
      </c>
      <c r="D24" s="11">
        <f>D25+D26+D27+D28+D29+D30+D32+D40+D41</f>
        <v>29311.699999999993</v>
      </c>
      <c r="E24" s="11">
        <f>D24-C24</f>
        <v>0</v>
      </c>
      <c r="F24" s="13">
        <f t="shared" si="0"/>
        <v>1</v>
      </c>
      <c r="G24" s="14">
        <f t="shared" si="2"/>
        <v>0</v>
      </c>
    </row>
    <row r="25" spans="1:7" ht="18.75" x14ac:dyDescent="0.25">
      <c r="A25" s="22" t="s">
        <v>42</v>
      </c>
      <c r="B25" s="16">
        <v>200</v>
      </c>
      <c r="C25" s="18">
        <v>21467.8</v>
      </c>
      <c r="D25" s="19">
        <v>21467.8</v>
      </c>
      <c r="E25" s="11">
        <f t="shared" si="1"/>
        <v>0</v>
      </c>
      <c r="F25" s="13">
        <f t="shared" si="0"/>
        <v>1</v>
      </c>
      <c r="G25" s="14">
        <f t="shared" si="2"/>
        <v>0</v>
      </c>
    </row>
    <row r="26" spans="1:7" ht="18.75" x14ac:dyDescent="0.25">
      <c r="A26" s="22" t="s">
        <v>43</v>
      </c>
      <c r="B26" s="16">
        <v>210</v>
      </c>
      <c r="C26" s="18">
        <v>4282.8999999999996</v>
      </c>
      <c r="D26" s="19">
        <v>4282.8999999999996</v>
      </c>
      <c r="E26" s="11">
        <f t="shared" si="1"/>
        <v>0</v>
      </c>
      <c r="F26" s="13">
        <f t="shared" si="0"/>
        <v>1</v>
      </c>
      <c r="G26" s="14">
        <f t="shared" si="2"/>
        <v>0</v>
      </c>
    </row>
    <row r="27" spans="1:7" ht="18.75" x14ac:dyDescent="0.25">
      <c r="A27" s="22" t="s">
        <v>44</v>
      </c>
      <c r="B27" s="16">
        <v>220</v>
      </c>
      <c r="C27" s="18">
        <v>901.8</v>
      </c>
      <c r="D27" s="19">
        <v>901.8</v>
      </c>
      <c r="E27" s="11">
        <f t="shared" si="1"/>
        <v>0</v>
      </c>
      <c r="F27" s="13">
        <f t="shared" si="0"/>
        <v>1</v>
      </c>
      <c r="G27" s="14">
        <f t="shared" si="2"/>
        <v>0</v>
      </c>
    </row>
    <row r="28" spans="1:7" ht="18.75" x14ac:dyDescent="0.25">
      <c r="A28" s="22" t="s">
        <v>45</v>
      </c>
      <c r="B28" s="16">
        <v>230</v>
      </c>
      <c r="C28" s="18">
        <v>835.1</v>
      </c>
      <c r="D28" s="19">
        <v>835.1</v>
      </c>
      <c r="E28" s="11">
        <f t="shared" si="1"/>
        <v>0</v>
      </c>
      <c r="F28" s="13">
        <f t="shared" si="0"/>
        <v>1</v>
      </c>
      <c r="G28" s="14">
        <f t="shared" si="2"/>
        <v>0</v>
      </c>
    </row>
    <row r="29" spans="1:7" ht="18.75" x14ac:dyDescent="0.25">
      <c r="A29" s="22" t="s">
        <v>46</v>
      </c>
      <c r="B29" s="16">
        <v>240</v>
      </c>
      <c r="C29" s="18">
        <v>0</v>
      </c>
      <c r="D29" s="19">
        <v>0</v>
      </c>
      <c r="E29" s="11">
        <f t="shared" si="1"/>
        <v>0</v>
      </c>
      <c r="F29" s="13">
        <f t="shared" si="0"/>
        <v>0</v>
      </c>
      <c r="G29" s="14">
        <f t="shared" si="2"/>
        <v>0</v>
      </c>
    </row>
    <row r="30" spans="1:7" ht="18.75" x14ac:dyDescent="0.25">
      <c r="A30" s="22" t="s">
        <v>47</v>
      </c>
      <c r="B30" s="16">
        <v>250</v>
      </c>
      <c r="C30" s="18">
        <v>594.6</v>
      </c>
      <c r="D30" s="19">
        <v>594.6</v>
      </c>
      <c r="E30" s="11">
        <f t="shared" si="1"/>
        <v>0</v>
      </c>
      <c r="F30" s="13">
        <f t="shared" si="0"/>
        <v>1</v>
      </c>
      <c r="G30" s="14">
        <f t="shared" si="2"/>
        <v>0</v>
      </c>
    </row>
    <row r="31" spans="1:7" s="24" customFormat="1" ht="18.75" x14ac:dyDescent="0.2">
      <c r="A31" s="22" t="s">
        <v>48</v>
      </c>
      <c r="B31" s="8">
        <v>260</v>
      </c>
      <c r="C31" s="8" t="s">
        <v>29</v>
      </c>
      <c r="D31" s="8" t="s">
        <v>30</v>
      </c>
      <c r="E31" s="8" t="s">
        <v>31</v>
      </c>
      <c r="F31" s="8" t="s">
        <v>32</v>
      </c>
      <c r="G31" s="23"/>
    </row>
    <row r="32" spans="1:7" ht="18.75" x14ac:dyDescent="0.25">
      <c r="A32" s="22" t="s">
        <v>49</v>
      </c>
      <c r="B32" s="16">
        <v>270</v>
      </c>
      <c r="C32" s="11">
        <f>C33+C34+C35+C36+C37+C38</f>
        <v>310.40000000000003</v>
      </c>
      <c r="D32" s="12">
        <f>SUM(D33:D37)</f>
        <v>310.40000000000003</v>
      </c>
      <c r="E32" s="11">
        <f t="shared" si="1"/>
        <v>0</v>
      </c>
      <c r="F32" s="13">
        <f t="shared" si="0"/>
        <v>1</v>
      </c>
      <c r="G32" s="14">
        <f t="shared" si="2"/>
        <v>0</v>
      </c>
    </row>
    <row r="33" spans="1:7" ht="18.75" x14ac:dyDescent="0.25">
      <c r="A33" s="17" t="s">
        <v>50</v>
      </c>
      <c r="B33" s="16">
        <v>271</v>
      </c>
      <c r="C33" s="18">
        <v>127.3</v>
      </c>
      <c r="D33" s="19">
        <v>127.3</v>
      </c>
      <c r="E33" s="11">
        <f t="shared" si="1"/>
        <v>0</v>
      </c>
      <c r="F33" s="13">
        <f t="shared" si="0"/>
        <v>1</v>
      </c>
      <c r="G33" s="14">
        <f t="shared" si="2"/>
        <v>0</v>
      </c>
    </row>
    <row r="34" spans="1:7" ht="18.75" x14ac:dyDescent="0.25">
      <c r="A34" s="17" t="s">
        <v>51</v>
      </c>
      <c r="B34" s="16">
        <v>272</v>
      </c>
      <c r="C34" s="18">
        <v>4.0999999999999996</v>
      </c>
      <c r="D34" s="19">
        <v>4.0999999999999996</v>
      </c>
      <c r="E34" s="11">
        <f t="shared" si="1"/>
        <v>0</v>
      </c>
      <c r="F34" s="13">
        <f t="shared" si="0"/>
        <v>1</v>
      </c>
      <c r="G34" s="14">
        <f t="shared" si="2"/>
        <v>0</v>
      </c>
    </row>
    <row r="35" spans="1:7" ht="18.75" x14ac:dyDescent="0.25">
      <c r="A35" s="17" t="s">
        <v>52</v>
      </c>
      <c r="B35" s="16">
        <v>273</v>
      </c>
      <c r="C35" s="18">
        <v>72.7</v>
      </c>
      <c r="D35" s="19">
        <v>72.7</v>
      </c>
      <c r="E35" s="11">
        <f t="shared" si="1"/>
        <v>0</v>
      </c>
      <c r="F35" s="13">
        <f t="shared" si="0"/>
        <v>1</v>
      </c>
      <c r="G35" s="14">
        <f t="shared" si="2"/>
        <v>0</v>
      </c>
    </row>
    <row r="36" spans="1:7" ht="18.75" x14ac:dyDescent="0.25">
      <c r="A36" s="17" t="s">
        <v>53</v>
      </c>
      <c r="B36" s="16">
        <v>274</v>
      </c>
      <c r="C36" s="18">
        <v>106.3</v>
      </c>
      <c r="D36" s="19">
        <v>106.3</v>
      </c>
      <c r="E36" s="11">
        <f t="shared" si="1"/>
        <v>0</v>
      </c>
      <c r="F36" s="13">
        <f t="shared" si="0"/>
        <v>1</v>
      </c>
      <c r="G36" s="14">
        <f t="shared" si="2"/>
        <v>0</v>
      </c>
    </row>
    <row r="37" spans="1:7" ht="18.75" x14ac:dyDescent="0.25">
      <c r="A37" s="17" t="s">
        <v>54</v>
      </c>
      <c r="B37" s="16">
        <v>275</v>
      </c>
      <c r="C37" s="18">
        <v>0</v>
      </c>
      <c r="D37" s="19">
        <v>0</v>
      </c>
      <c r="E37" s="11">
        <f t="shared" si="1"/>
        <v>0</v>
      </c>
      <c r="F37" s="13">
        <f t="shared" si="0"/>
        <v>0</v>
      </c>
      <c r="G37" s="14">
        <f t="shared" si="2"/>
        <v>0</v>
      </c>
    </row>
    <row r="38" spans="1:7" ht="18.75" x14ac:dyDescent="0.25">
      <c r="A38" s="17" t="s">
        <v>55</v>
      </c>
      <c r="B38" s="16">
        <v>276</v>
      </c>
      <c r="C38" s="18"/>
      <c r="D38" s="18">
        <f>'[1]2021 факт як сума кварталів'!D47</f>
        <v>0</v>
      </c>
      <c r="E38" s="11">
        <f t="shared" si="1"/>
        <v>0</v>
      </c>
      <c r="F38" s="13">
        <f t="shared" si="0"/>
        <v>0</v>
      </c>
      <c r="G38" s="14">
        <f t="shared" si="2"/>
        <v>0</v>
      </c>
    </row>
    <row r="39" spans="1:7" ht="37.5" x14ac:dyDescent="0.25">
      <c r="A39" s="22" t="s">
        <v>56</v>
      </c>
      <c r="B39" s="16">
        <v>280</v>
      </c>
      <c r="C39" s="18">
        <f>'[1]2021 (план)'!F48</f>
        <v>0</v>
      </c>
      <c r="D39" s="18">
        <f>'[1]2021 факт як сума кварталів'!D48</f>
        <v>0</v>
      </c>
      <c r="E39" s="11">
        <f t="shared" si="1"/>
        <v>0</v>
      </c>
      <c r="F39" s="13">
        <f t="shared" si="0"/>
        <v>0</v>
      </c>
      <c r="G39" s="14">
        <f t="shared" si="2"/>
        <v>0</v>
      </c>
    </row>
    <row r="40" spans="1:7" ht="18.75" x14ac:dyDescent="0.25">
      <c r="A40" s="22" t="s">
        <v>57</v>
      </c>
      <c r="B40" s="16">
        <v>290</v>
      </c>
      <c r="C40" s="18">
        <v>915.6</v>
      </c>
      <c r="D40" s="19">
        <v>915.6</v>
      </c>
      <c r="E40" s="11">
        <f t="shared" si="1"/>
        <v>0</v>
      </c>
      <c r="F40" s="13">
        <f t="shared" si="0"/>
        <v>1</v>
      </c>
      <c r="G40" s="14">
        <f t="shared" si="2"/>
        <v>0</v>
      </c>
    </row>
    <row r="41" spans="1:7" ht="18.75" x14ac:dyDescent="0.25">
      <c r="A41" s="22" t="s">
        <v>58</v>
      </c>
      <c r="B41" s="16">
        <v>300</v>
      </c>
      <c r="C41" s="18">
        <v>3.5</v>
      </c>
      <c r="D41" s="19">
        <v>3.5</v>
      </c>
      <c r="E41" s="11">
        <f t="shared" si="1"/>
        <v>0</v>
      </c>
      <c r="F41" s="13">
        <f t="shared" si="0"/>
        <v>1</v>
      </c>
      <c r="G41" s="14">
        <f t="shared" si="2"/>
        <v>0</v>
      </c>
    </row>
    <row r="42" spans="1:7" ht="18.75" x14ac:dyDescent="0.25">
      <c r="A42" s="22" t="s">
        <v>59</v>
      </c>
      <c r="B42" s="16">
        <v>320</v>
      </c>
      <c r="C42" s="25"/>
      <c r="D42" s="25">
        <f>D43+D45+D44</f>
        <v>0</v>
      </c>
      <c r="E42" s="11">
        <f t="shared" si="1"/>
        <v>0</v>
      </c>
      <c r="F42" s="13">
        <f t="shared" si="0"/>
        <v>0</v>
      </c>
      <c r="G42" s="14">
        <f t="shared" si="2"/>
        <v>0</v>
      </c>
    </row>
    <row r="43" spans="1:7" ht="16.5" x14ac:dyDescent="0.25">
      <c r="A43" s="26"/>
      <c r="B43" s="16"/>
      <c r="C43" s="18"/>
      <c r="D43" s="18">
        <f>'[1]2021 факт як сума кварталів'!D52</f>
        <v>0</v>
      </c>
      <c r="E43" s="11">
        <f t="shared" si="1"/>
        <v>0</v>
      </c>
      <c r="F43" s="13">
        <f t="shared" si="0"/>
        <v>0</v>
      </c>
      <c r="G43" s="14">
        <f t="shared" si="2"/>
        <v>0</v>
      </c>
    </row>
    <row r="44" spans="1:7" ht="16.5" x14ac:dyDescent="0.25">
      <c r="A44" s="26"/>
      <c r="B44" s="16"/>
      <c r="C44" s="18"/>
      <c r="D44" s="18">
        <f>'[1]2021 факт як сума кварталів'!D53</f>
        <v>0</v>
      </c>
      <c r="E44" s="11">
        <f t="shared" si="1"/>
        <v>0</v>
      </c>
      <c r="F44" s="13">
        <f t="shared" si="0"/>
        <v>0</v>
      </c>
      <c r="G44" s="14">
        <f t="shared" si="2"/>
        <v>0</v>
      </c>
    </row>
    <row r="45" spans="1:7" ht="16.5" x14ac:dyDescent="0.25">
      <c r="A45" s="26"/>
      <c r="B45" s="16"/>
      <c r="C45" s="18"/>
      <c r="D45" s="18">
        <f>'[1]2021 факт як сума кварталів'!D54</f>
        <v>0</v>
      </c>
      <c r="E45" s="11">
        <f t="shared" si="1"/>
        <v>0</v>
      </c>
      <c r="F45" s="13">
        <f t="shared" si="0"/>
        <v>0</v>
      </c>
      <c r="G45" s="14">
        <f t="shared" si="2"/>
        <v>0</v>
      </c>
    </row>
    <row r="46" spans="1:7" s="15" customFormat="1" ht="16.5" x14ac:dyDescent="0.25">
      <c r="A46" s="27" t="s">
        <v>60</v>
      </c>
      <c r="B46" s="21"/>
      <c r="C46" s="25">
        <f>C47+C48+C49+C50</f>
        <v>29311.7</v>
      </c>
      <c r="D46" s="25">
        <f>D47+D48+D49+D50</f>
        <v>29311.7</v>
      </c>
      <c r="E46" s="11">
        <f t="shared" si="1"/>
        <v>0</v>
      </c>
      <c r="F46" s="13">
        <f t="shared" si="0"/>
        <v>1</v>
      </c>
      <c r="G46" s="14">
        <f t="shared" si="2"/>
        <v>0</v>
      </c>
    </row>
    <row r="47" spans="1:7" ht="16.5" x14ac:dyDescent="0.25">
      <c r="A47" s="28" t="s">
        <v>61</v>
      </c>
      <c r="B47" s="16">
        <v>400</v>
      </c>
      <c r="C47" s="29">
        <f>C27+C28+C29+C32</f>
        <v>2047.3000000000002</v>
      </c>
      <c r="D47" s="29">
        <f>D27+D28+D29+D32</f>
        <v>2047.3000000000002</v>
      </c>
      <c r="E47" s="11">
        <f t="shared" si="1"/>
        <v>0</v>
      </c>
      <c r="F47" s="13">
        <f t="shared" si="0"/>
        <v>1</v>
      </c>
      <c r="G47" s="14">
        <f t="shared" si="2"/>
        <v>0</v>
      </c>
    </row>
    <row r="48" spans="1:7" ht="18.75" x14ac:dyDescent="0.25">
      <c r="A48" s="28" t="s">
        <v>62</v>
      </c>
      <c r="B48" s="16">
        <v>410</v>
      </c>
      <c r="C48" s="18">
        <f>C25</f>
        <v>21467.8</v>
      </c>
      <c r="D48" s="19">
        <f>D25</f>
        <v>21467.8</v>
      </c>
      <c r="E48" s="11">
        <f t="shared" si="1"/>
        <v>0</v>
      </c>
      <c r="F48" s="13">
        <f t="shared" si="0"/>
        <v>1</v>
      </c>
      <c r="G48" s="14">
        <f t="shared" si="2"/>
        <v>0</v>
      </c>
    </row>
    <row r="49" spans="1:10" ht="16.5" x14ac:dyDescent="0.25">
      <c r="A49" s="28" t="s">
        <v>63</v>
      </c>
      <c r="B49" s="16">
        <v>420</v>
      </c>
      <c r="C49" s="18">
        <f>C26</f>
        <v>4282.8999999999996</v>
      </c>
      <c r="D49" s="18">
        <f>D26</f>
        <v>4282.8999999999996</v>
      </c>
      <c r="E49" s="11">
        <f t="shared" si="1"/>
        <v>0</v>
      </c>
      <c r="F49" s="13">
        <f t="shared" si="0"/>
        <v>1</v>
      </c>
      <c r="G49" s="14">
        <f t="shared" si="2"/>
        <v>0</v>
      </c>
      <c r="I49" s="30"/>
    </row>
    <row r="50" spans="1:10" ht="16.5" x14ac:dyDescent="0.25">
      <c r="A50" s="28" t="s">
        <v>64</v>
      </c>
      <c r="B50" s="16">
        <v>440</v>
      </c>
      <c r="C50" s="29">
        <f>C30+C40+C41</f>
        <v>1513.7</v>
      </c>
      <c r="D50" s="29">
        <f>D30+D40+D41</f>
        <v>1513.7</v>
      </c>
      <c r="E50" s="11">
        <f t="shared" si="1"/>
        <v>0</v>
      </c>
      <c r="F50" s="13">
        <f t="shared" si="0"/>
        <v>1</v>
      </c>
      <c r="G50" s="14">
        <f t="shared" si="2"/>
        <v>0</v>
      </c>
    </row>
    <row r="51" spans="1:10" ht="16.5" x14ac:dyDescent="0.25">
      <c r="A51" s="28"/>
      <c r="B51" s="16">
        <v>450</v>
      </c>
      <c r="C51" s="31"/>
      <c r="D51" s="31"/>
      <c r="E51" s="11">
        <f t="shared" si="1"/>
        <v>0</v>
      </c>
      <c r="F51" s="13">
        <f t="shared" si="0"/>
        <v>0</v>
      </c>
      <c r="G51" s="14">
        <f t="shared" si="2"/>
        <v>0</v>
      </c>
      <c r="J51" s="32"/>
    </row>
    <row r="52" spans="1:10" s="35" customFormat="1" ht="16.5" x14ac:dyDescent="0.25">
      <c r="A52" s="33" t="s">
        <v>65</v>
      </c>
      <c r="B52" s="34"/>
      <c r="C52" s="18"/>
      <c r="D52" s="18"/>
      <c r="E52" s="11"/>
      <c r="F52" s="13"/>
      <c r="G52" s="14">
        <f t="shared" si="2"/>
        <v>0</v>
      </c>
    </row>
    <row r="53" spans="1:10" ht="16.5" x14ac:dyDescent="0.25">
      <c r="A53" s="1" t="s">
        <v>66</v>
      </c>
      <c r="B53" s="36">
        <v>500</v>
      </c>
      <c r="C53" s="11">
        <f>C54+C55+C56</f>
        <v>99.2</v>
      </c>
      <c r="D53" s="11">
        <f>D54+D55+D56</f>
        <v>99.2</v>
      </c>
      <c r="E53" s="11">
        <f t="shared" si="1"/>
        <v>0</v>
      </c>
      <c r="F53" s="13">
        <f t="shared" si="0"/>
        <v>1</v>
      </c>
      <c r="G53" s="14">
        <f t="shared" si="2"/>
        <v>0</v>
      </c>
    </row>
    <row r="54" spans="1:10" ht="16.5" x14ac:dyDescent="0.25">
      <c r="A54" s="37" t="s">
        <v>67</v>
      </c>
      <c r="B54" s="16">
        <v>501</v>
      </c>
      <c r="C54" s="18">
        <v>99.2</v>
      </c>
      <c r="D54" s="18">
        <v>99.2</v>
      </c>
      <c r="E54" s="11">
        <f t="shared" si="1"/>
        <v>0</v>
      </c>
      <c r="F54" s="13">
        <f t="shared" si="0"/>
        <v>1</v>
      </c>
      <c r="G54" s="14">
        <f t="shared" si="2"/>
        <v>0</v>
      </c>
    </row>
    <row r="55" spans="1:10" ht="16.5" x14ac:dyDescent="0.25">
      <c r="A55" s="37" t="s">
        <v>68</v>
      </c>
      <c r="B55" s="16">
        <v>502</v>
      </c>
      <c r="C55" s="18">
        <f>'[1]2021 (план)'!F80</f>
        <v>0</v>
      </c>
      <c r="D55" s="18">
        <f>'[1]2021 факт як сума кварталів'!D80</f>
        <v>0</v>
      </c>
      <c r="E55" s="11">
        <f t="shared" si="1"/>
        <v>0</v>
      </c>
      <c r="F55" s="13">
        <f t="shared" si="0"/>
        <v>0</v>
      </c>
      <c r="G55" s="14">
        <f t="shared" si="2"/>
        <v>0</v>
      </c>
    </row>
    <row r="56" spans="1:10" ht="18.75" x14ac:dyDescent="0.25">
      <c r="A56" s="22" t="s">
        <v>69</v>
      </c>
      <c r="B56" s="16">
        <v>503</v>
      </c>
      <c r="C56" s="18">
        <v>0</v>
      </c>
      <c r="D56" s="18">
        <v>0</v>
      </c>
      <c r="E56" s="11">
        <f t="shared" si="1"/>
        <v>0</v>
      </c>
      <c r="F56" s="13">
        <f t="shared" si="0"/>
        <v>0</v>
      </c>
      <c r="G56" s="14">
        <f t="shared" si="2"/>
        <v>0</v>
      </c>
    </row>
    <row r="57" spans="1:10" ht="16.5" x14ac:dyDescent="0.25">
      <c r="A57" s="8" t="s">
        <v>27</v>
      </c>
      <c r="B57" s="8" t="s">
        <v>28</v>
      </c>
      <c r="C57" s="8" t="s">
        <v>29</v>
      </c>
      <c r="D57" s="8" t="s">
        <v>30</v>
      </c>
      <c r="E57" s="8" t="s">
        <v>31</v>
      </c>
      <c r="F57" s="8" t="s">
        <v>32</v>
      </c>
      <c r="G57" s="14"/>
    </row>
    <row r="58" spans="1:10" ht="16.5" customHeight="1" x14ac:dyDescent="0.25">
      <c r="A58" s="1" t="s">
        <v>70</v>
      </c>
      <c r="B58" s="36">
        <v>510</v>
      </c>
      <c r="C58" s="11">
        <f>C59+C60+C61+C62+C63+C64</f>
        <v>99.2</v>
      </c>
      <c r="D58" s="11">
        <f>D59+D60+D61+D62+D63+D64</f>
        <v>99.2</v>
      </c>
      <c r="E58" s="11">
        <f t="shared" si="1"/>
        <v>0</v>
      </c>
      <c r="F58" s="13">
        <f t="shared" si="0"/>
        <v>1</v>
      </c>
      <c r="G58" s="14">
        <f t="shared" si="2"/>
        <v>0</v>
      </c>
    </row>
    <row r="59" spans="1:10" ht="16.5" x14ac:dyDescent="0.25">
      <c r="A59" s="37" t="s">
        <v>71</v>
      </c>
      <c r="B59" s="16">
        <v>511</v>
      </c>
      <c r="C59" s="18">
        <f>'[1]2021 (план)'!F84</f>
        <v>0</v>
      </c>
      <c r="D59" s="18">
        <f>'[1]2021 факт як сума кварталів'!D84</f>
        <v>0</v>
      </c>
      <c r="E59" s="11">
        <f t="shared" si="1"/>
        <v>0</v>
      </c>
      <c r="F59" s="13">
        <f t="shared" si="0"/>
        <v>0</v>
      </c>
      <c r="G59" s="14">
        <f t="shared" si="2"/>
        <v>0</v>
      </c>
    </row>
    <row r="60" spans="1:10" ht="16.5" x14ac:dyDescent="0.25">
      <c r="A60" s="37" t="s">
        <v>72</v>
      </c>
      <c r="B60" s="16">
        <v>512</v>
      </c>
      <c r="C60" s="18">
        <v>99.2</v>
      </c>
      <c r="D60" s="18">
        <v>99.2</v>
      </c>
      <c r="E60" s="11">
        <f t="shared" si="1"/>
        <v>0</v>
      </c>
      <c r="F60" s="13">
        <f>IFERROR(D60/C60,)</f>
        <v>1</v>
      </c>
      <c r="G60" s="14">
        <f t="shared" si="2"/>
        <v>0</v>
      </c>
    </row>
    <row r="61" spans="1:10" ht="16.5" x14ac:dyDescent="0.25">
      <c r="A61" s="37" t="s">
        <v>73</v>
      </c>
      <c r="B61" s="16">
        <v>513</v>
      </c>
      <c r="C61" s="18">
        <f>'[1]2021 (план)'!F86</f>
        <v>0</v>
      </c>
      <c r="D61" s="18">
        <f>'[1]2021 факт як сума кварталів'!D86</f>
        <v>0</v>
      </c>
      <c r="E61" s="11">
        <f t="shared" si="1"/>
        <v>0</v>
      </c>
      <c r="F61" s="13">
        <f>IFERROR(D61/C61,)</f>
        <v>0</v>
      </c>
      <c r="G61" s="14">
        <f t="shared" si="2"/>
        <v>0</v>
      </c>
    </row>
    <row r="62" spans="1:10" ht="16.5" x14ac:dyDescent="0.25">
      <c r="A62" s="37" t="s">
        <v>74</v>
      </c>
      <c r="B62" s="16">
        <v>514</v>
      </c>
      <c r="C62" s="18">
        <f>'[1]2021 (план)'!F87</f>
        <v>0</v>
      </c>
      <c r="D62" s="18">
        <f>'[1]2021 факт як сума кварталів'!D87</f>
        <v>0</v>
      </c>
      <c r="E62" s="11">
        <f t="shared" si="1"/>
        <v>0</v>
      </c>
      <c r="F62" s="13">
        <f t="shared" ref="F62:F66" si="3">IFERROR(D62/C62,)</f>
        <v>0</v>
      </c>
      <c r="G62" s="14">
        <f t="shared" si="2"/>
        <v>0</v>
      </c>
    </row>
    <row r="63" spans="1:10" ht="16.5" x14ac:dyDescent="0.25">
      <c r="A63" s="37" t="s">
        <v>75</v>
      </c>
      <c r="B63" s="16">
        <v>515</v>
      </c>
      <c r="C63" s="18">
        <v>0</v>
      </c>
      <c r="D63" s="18">
        <f>'[1]2021 факт як сума кварталів'!D88</f>
        <v>0</v>
      </c>
      <c r="E63" s="11">
        <f t="shared" si="1"/>
        <v>0</v>
      </c>
      <c r="F63" s="13">
        <f t="shared" si="3"/>
        <v>0</v>
      </c>
      <c r="G63" s="14">
        <f t="shared" si="2"/>
        <v>0</v>
      </c>
    </row>
    <row r="64" spans="1:10" ht="16.5" x14ac:dyDescent="0.25">
      <c r="A64" s="37" t="s">
        <v>76</v>
      </c>
      <c r="B64" s="16">
        <v>516</v>
      </c>
      <c r="C64" s="18">
        <v>0</v>
      </c>
      <c r="D64" s="18">
        <v>0</v>
      </c>
      <c r="E64" s="11">
        <f t="shared" si="1"/>
        <v>0</v>
      </c>
      <c r="F64" s="13">
        <f t="shared" si="3"/>
        <v>0</v>
      </c>
      <c r="G64" s="14">
        <f t="shared" si="2"/>
        <v>0</v>
      </c>
    </row>
    <row r="65" spans="1:12" s="15" customFormat="1" ht="16.5" x14ac:dyDescent="0.25">
      <c r="A65" s="38" t="s">
        <v>77</v>
      </c>
      <c r="B65" s="10"/>
      <c r="C65" s="39"/>
      <c r="D65" s="39"/>
      <c r="E65" s="40"/>
      <c r="F65" s="41"/>
      <c r="G65" s="14">
        <f t="shared" si="2"/>
        <v>0</v>
      </c>
    </row>
    <row r="66" spans="1:12" ht="16.5" x14ac:dyDescent="0.25">
      <c r="A66" s="1" t="s">
        <v>78</v>
      </c>
      <c r="B66" s="36">
        <v>600</v>
      </c>
      <c r="C66" s="25">
        <f t="shared" ref="C66:D66" si="4">C67+C68+C69+C70</f>
        <v>0</v>
      </c>
      <c r="D66" s="25">
        <f t="shared" si="4"/>
        <v>0</v>
      </c>
      <c r="E66" s="11">
        <f t="shared" ref="E66:E87" si="5">D66-C66</f>
        <v>0</v>
      </c>
      <c r="F66" s="13">
        <f t="shared" si="3"/>
        <v>0</v>
      </c>
      <c r="G66" s="14">
        <f t="shared" si="2"/>
        <v>0</v>
      </c>
    </row>
    <row r="67" spans="1:12" ht="16.5" x14ac:dyDescent="0.25">
      <c r="A67" s="37" t="s">
        <v>79</v>
      </c>
      <c r="B67" s="16">
        <v>601</v>
      </c>
      <c r="C67" s="18">
        <f>'[1]2021 (план)'!F92</f>
        <v>0</v>
      </c>
      <c r="D67" s="18">
        <f>'[1]2021 факт як сума кварталів'!D92</f>
        <v>0</v>
      </c>
      <c r="E67" s="11">
        <f t="shared" si="5"/>
        <v>0</v>
      </c>
      <c r="F67" s="13">
        <f>IFERROR(D67/C67,)</f>
        <v>0</v>
      </c>
      <c r="G67" s="14">
        <f t="shared" si="2"/>
        <v>0</v>
      </c>
    </row>
    <row r="68" spans="1:12" ht="16.5" x14ac:dyDescent="0.25">
      <c r="A68" s="37" t="s">
        <v>80</v>
      </c>
      <c r="B68" s="16">
        <v>602</v>
      </c>
      <c r="C68" s="18">
        <f>'[1]2021 (план)'!F93</f>
        <v>0</v>
      </c>
      <c r="D68" s="18">
        <f>'[1]2021 факт як сума кварталів'!D93</f>
        <v>0</v>
      </c>
      <c r="E68" s="11">
        <f t="shared" si="5"/>
        <v>0</v>
      </c>
      <c r="F68" s="13">
        <f>IFERROR(D68/C68,)</f>
        <v>0</v>
      </c>
      <c r="G68" s="14">
        <f t="shared" si="2"/>
        <v>0</v>
      </c>
    </row>
    <row r="69" spans="1:12" ht="16.5" x14ac:dyDescent="0.25">
      <c r="A69" s="37" t="s">
        <v>81</v>
      </c>
      <c r="B69" s="16">
        <v>603</v>
      </c>
      <c r="C69" s="18">
        <f>'[1]2021 (план)'!F94</f>
        <v>0</v>
      </c>
      <c r="D69" s="18">
        <f>'[1]2021 факт як сума кварталів'!D94</f>
        <v>0</v>
      </c>
      <c r="E69" s="11">
        <f t="shared" si="5"/>
        <v>0</v>
      </c>
      <c r="F69" s="13">
        <f t="shared" ref="F69:F72" si="6">IFERROR(D69/C69,)</f>
        <v>0</v>
      </c>
      <c r="G69" s="14">
        <f t="shared" si="2"/>
        <v>0</v>
      </c>
    </row>
    <row r="70" spans="1:12" ht="16.5" x14ac:dyDescent="0.25">
      <c r="A70" s="37" t="s">
        <v>82</v>
      </c>
      <c r="B70" s="16">
        <v>610</v>
      </c>
      <c r="C70" s="18">
        <f>'[1]2021 (план)'!F95</f>
        <v>0</v>
      </c>
      <c r="D70" s="18">
        <f>'[1]2021 факт як сума кварталів'!D95</f>
        <v>0</v>
      </c>
      <c r="E70" s="11">
        <f t="shared" si="5"/>
        <v>0</v>
      </c>
      <c r="F70" s="13">
        <f t="shared" si="6"/>
        <v>0</v>
      </c>
      <c r="G70" s="14">
        <f t="shared" si="2"/>
        <v>0</v>
      </c>
    </row>
    <row r="71" spans="1:12" ht="16.5" x14ac:dyDescent="0.25">
      <c r="A71" s="1" t="s">
        <v>83</v>
      </c>
      <c r="B71" s="36">
        <v>620</v>
      </c>
      <c r="C71" s="25">
        <f t="shared" ref="C71:D71" si="7">C72+C73+C74+C75</f>
        <v>0</v>
      </c>
      <c r="D71" s="25">
        <f t="shared" si="7"/>
        <v>0</v>
      </c>
      <c r="E71" s="11">
        <f t="shared" si="5"/>
        <v>0</v>
      </c>
      <c r="F71" s="13">
        <f t="shared" si="6"/>
        <v>0</v>
      </c>
      <c r="G71" s="14">
        <f t="shared" si="2"/>
        <v>0</v>
      </c>
    </row>
    <row r="72" spans="1:12" ht="16.5" x14ac:dyDescent="0.25">
      <c r="A72" s="37" t="s">
        <v>84</v>
      </c>
      <c r="B72" s="16">
        <v>621</v>
      </c>
      <c r="C72" s="18">
        <f>'[1]2021 (план)'!F97</f>
        <v>0</v>
      </c>
      <c r="D72" s="18">
        <f>'[1]2021 факт як сума кварталів'!D97</f>
        <v>0</v>
      </c>
      <c r="E72" s="11">
        <f t="shared" si="5"/>
        <v>0</v>
      </c>
      <c r="F72" s="13">
        <f t="shared" si="6"/>
        <v>0</v>
      </c>
      <c r="G72" s="14">
        <f t="shared" si="2"/>
        <v>0</v>
      </c>
    </row>
    <row r="73" spans="1:12" ht="16.5" x14ac:dyDescent="0.25">
      <c r="A73" s="37" t="s">
        <v>85</v>
      </c>
      <c r="B73" s="16">
        <v>622</v>
      </c>
      <c r="C73" s="18">
        <f>'[1]2021 (план)'!F98</f>
        <v>0</v>
      </c>
      <c r="D73" s="18">
        <f>'[1]2021 факт як сума кварталів'!D98</f>
        <v>0</v>
      </c>
      <c r="E73" s="11">
        <f t="shared" si="5"/>
        <v>0</v>
      </c>
      <c r="F73" s="13">
        <f>IFERROR(D73/C73,)</f>
        <v>0</v>
      </c>
      <c r="G73" s="14">
        <f t="shared" si="2"/>
        <v>0</v>
      </c>
    </row>
    <row r="74" spans="1:12" ht="16.5" x14ac:dyDescent="0.25">
      <c r="A74" s="37" t="s">
        <v>81</v>
      </c>
      <c r="B74" s="16">
        <v>623</v>
      </c>
      <c r="C74" s="18">
        <f>'[1]2021 (план)'!F99</f>
        <v>0</v>
      </c>
      <c r="D74" s="18">
        <f>'[1]2021 факт як сума кварталів'!D99</f>
        <v>0</v>
      </c>
      <c r="E74" s="11">
        <f t="shared" si="5"/>
        <v>0</v>
      </c>
      <c r="F74" s="13">
        <f>IFERROR(D74/C74,)</f>
        <v>0</v>
      </c>
      <c r="G74" s="14">
        <f t="shared" si="2"/>
        <v>0</v>
      </c>
    </row>
    <row r="75" spans="1:12" ht="16.5" x14ac:dyDescent="0.25">
      <c r="A75" s="37" t="s">
        <v>86</v>
      </c>
      <c r="B75" s="16">
        <v>624</v>
      </c>
      <c r="C75" s="18">
        <f>'[1]2021 (план)'!F100</f>
        <v>0</v>
      </c>
      <c r="D75" s="18">
        <f>'[1]2021 факт як сума кварталів'!D100</f>
        <v>0</v>
      </c>
      <c r="E75" s="11">
        <f t="shared" si="5"/>
        <v>0</v>
      </c>
      <c r="F75" s="13">
        <f t="shared" ref="F75:F76" si="8">IFERROR(D75/C75,)</f>
        <v>0</v>
      </c>
      <c r="G75" s="14">
        <f t="shared" si="2"/>
        <v>0</v>
      </c>
    </row>
    <row r="76" spans="1:12" s="15" customFormat="1" ht="16.5" x14ac:dyDescent="0.25">
      <c r="A76" s="38" t="s">
        <v>87</v>
      </c>
      <c r="B76" s="10">
        <v>700</v>
      </c>
      <c r="C76" s="25">
        <f>C16+C17+C18+C19+C20+C53</f>
        <v>35632.1</v>
      </c>
      <c r="D76" s="25">
        <f>D16+D17+D18+D19+D20+D53+D66</f>
        <v>29410.9</v>
      </c>
      <c r="E76" s="11">
        <f t="shared" si="5"/>
        <v>-6221.1999999999971</v>
      </c>
      <c r="F76" s="13">
        <f t="shared" si="8"/>
        <v>0.82540462111410784</v>
      </c>
      <c r="G76" s="14">
        <f t="shared" si="2"/>
        <v>-0.17459537888589216</v>
      </c>
    </row>
    <row r="77" spans="1:12" s="15" customFormat="1" ht="16.5" x14ac:dyDescent="0.25">
      <c r="A77" s="38" t="s">
        <v>88</v>
      </c>
      <c r="B77" s="10">
        <v>800</v>
      </c>
      <c r="C77" s="25">
        <f>C24+C58</f>
        <v>29410.899999999994</v>
      </c>
      <c r="D77" s="25">
        <f>D24+D58</f>
        <v>29410.899999999994</v>
      </c>
      <c r="E77" s="11">
        <f t="shared" si="5"/>
        <v>0</v>
      </c>
      <c r="F77" s="13">
        <f>IFERROR(D77/C77,)</f>
        <v>1</v>
      </c>
      <c r="G77" s="14">
        <f t="shared" si="2"/>
        <v>0</v>
      </c>
      <c r="I77" s="42"/>
      <c r="J77" s="42"/>
      <c r="K77" s="42"/>
      <c r="L77" s="42"/>
    </row>
    <row r="78" spans="1:12" s="15" customFormat="1" ht="16.5" x14ac:dyDescent="0.25">
      <c r="A78" s="38" t="s">
        <v>89</v>
      </c>
      <c r="B78" s="10">
        <v>850</v>
      </c>
      <c r="C78" s="25">
        <f t="shared" ref="C78" si="9">C76-C77</f>
        <v>6221.2000000000044</v>
      </c>
      <c r="D78" s="25">
        <v>6221.2</v>
      </c>
      <c r="E78" s="11">
        <f t="shared" si="5"/>
        <v>0</v>
      </c>
      <c r="F78" s="13">
        <f>IFERROR(D78/C78,)</f>
        <v>0.99999999999999922</v>
      </c>
      <c r="G78" s="14">
        <f t="shared" si="2"/>
        <v>-7.7715611723760958E-16</v>
      </c>
    </row>
    <row r="79" spans="1:12" s="4" customFormat="1" ht="16.5" x14ac:dyDescent="0.25">
      <c r="A79" s="33" t="s">
        <v>90</v>
      </c>
      <c r="B79" s="34"/>
      <c r="C79" s="39"/>
      <c r="D79" s="39"/>
      <c r="E79" s="40"/>
      <c r="F79" s="41"/>
      <c r="G79" s="14">
        <f t="shared" si="2"/>
        <v>0</v>
      </c>
    </row>
    <row r="80" spans="1:12" s="35" customFormat="1" ht="16.5" x14ac:dyDescent="0.25">
      <c r="A80" s="33" t="s">
        <v>91</v>
      </c>
      <c r="B80" s="34"/>
      <c r="C80" s="25"/>
      <c r="D80" s="25"/>
      <c r="E80" s="11">
        <f t="shared" si="5"/>
        <v>0</v>
      </c>
      <c r="F80" s="13">
        <f t="shared" ref="F80:F81" si="10">IFERROR(D80/C80,)</f>
        <v>0</v>
      </c>
      <c r="G80" s="14">
        <f t="shared" si="2"/>
        <v>0</v>
      </c>
    </row>
    <row r="81" spans="1:7" s="35" customFormat="1" ht="16.5" x14ac:dyDescent="0.25">
      <c r="A81" s="33" t="s">
        <v>92</v>
      </c>
      <c r="B81" s="34"/>
      <c r="C81" s="25">
        <v>6220.8</v>
      </c>
      <c r="D81" s="25">
        <v>6220.8</v>
      </c>
      <c r="E81" s="11">
        <f t="shared" si="5"/>
        <v>0</v>
      </c>
      <c r="F81" s="13">
        <f t="shared" si="10"/>
        <v>1</v>
      </c>
      <c r="G81" s="14">
        <f t="shared" si="2"/>
        <v>0</v>
      </c>
    </row>
    <row r="82" spans="1:7" ht="16.5" x14ac:dyDescent="0.25">
      <c r="A82" s="1" t="s">
        <v>93</v>
      </c>
      <c r="B82" s="36">
        <v>900</v>
      </c>
      <c r="C82" s="18">
        <v>132</v>
      </c>
      <c r="D82" s="18">
        <v>132</v>
      </c>
      <c r="E82" s="11">
        <f t="shared" si="5"/>
        <v>0</v>
      </c>
      <c r="F82" s="13">
        <f>IFERROR(D82/C82,)</f>
        <v>1</v>
      </c>
      <c r="G82" s="14">
        <f t="shared" ref="G82:G87" si="11">IFERROR(D82/C82-100%,)</f>
        <v>0</v>
      </c>
    </row>
    <row r="83" spans="1:7" ht="16.5" x14ac:dyDescent="0.25">
      <c r="A83" s="1" t="s">
        <v>94</v>
      </c>
      <c r="B83" s="36">
        <v>910</v>
      </c>
      <c r="C83" s="18">
        <v>11134.7</v>
      </c>
      <c r="D83" s="18">
        <v>12898.5</v>
      </c>
      <c r="E83" s="11">
        <f t="shared" si="5"/>
        <v>1763.7999999999993</v>
      </c>
      <c r="F83" s="13">
        <f>IFERROR(D83/C83,)</f>
        <v>1.1584057046889453</v>
      </c>
      <c r="G83" s="14">
        <f t="shared" si="11"/>
        <v>0.15840570468894533</v>
      </c>
    </row>
    <row r="84" spans="1:7" ht="16.5" x14ac:dyDescent="0.25">
      <c r="A84" s="1" t="s">
        <v>95</v>
      </c>
      <c r="B84" s="36">
        <v>920</v>
      </c>
      <c r="C84" s="18">
        <f>'[1]2021 (план)'!E109</f>
        <v>0</v>
      </c>
      <c r="D84" s="18">
        <f>'[1]2021 факт як сума кварталів'!D109</f>
        <v>0</v>
      </c>
      <c r="E84" s="11">
        <f t="shared" si="5"/>
        <v>0</v>
      </c>
      <c r="F84" s="13">
        <f>IFERROR(D84/C84,)</f>
        <v>0</v>
      </c>
      <c r="G84" s="14">
        <f t="shared" si="11"/>
        <v>0</v>
      </c>
    </row>
    <row r="85" spans="1:7" ht="16.5" x14ac:dyDescent="0.25">
      <c r="A85" s="1" t="s">
        <v>96</v>
      </c>
      <c r="B85" s="36">
        <v>930</v>
      </c>
      <c r="C85" s="18">
        <v>0</v>
      </c>
      <c r="D85" s="18">
        <v>0</v>
      </c>
      <c r="E85" s="11">
        <f t="shared" si="5"/>
        <v>0</v>
      </c>
      <c r="F85" s="13">
        <f t="shared" ref="F85:F87" si="12">IFERROR(D85/C85,)</f>
        <v>0</v>
      </c>
      <c r="G85" s="14">
        <f t="shared" si="11"/>
        <v>0</v>
      </c>
    </row>
    <row r="86" spans="1:7" ht="16.5" x14ac:dyDescent="0.25">
      <c r="A86" s="1" t="s">
        <v>97</v>
      </c>
      <c r="B86" s="36">
        <v>940</v>
      </c>
      <c r="C86" s="18">
        <v>0</v>
      </c>
      <c r="D86" s="18">
        <v>0</v>
      </c>
      <c r="E86" s="11">
        <v>0</v>
      </c>
      <c r="F86" s="13">
        <v>0</v>
      </c>
      <c r="G86" s="14"/>
    </row>
    <row r="87" spans="1:7" ht="16.5" customHeight="1" x14ac:dyDescent="0.25">
      <c r="A87" s="1" t="s">
        <v>98</v>
      </c>
      <c r="B87" s="36">
        <v>950</v>
      </c>
      <c r="C87" s="18">
        <f>'[1]2021 (план)'!E111</f>
        <v>0</v>
      </c>
      <c r="D87" s="18">
        <f>'[1]2021 факт як сума кварталів'!D111</f>
        <v>0</v>
      </c>
      <c r="E87" s="11">
        <f t="shared" si="5"/>
        <v>0</v>
      </c>
      <c r="F87" s="13">
        <f t="shared" si="12"/>
        <v>0</v>
      </c>
      <c r="G87" s="14">
        <f t="shared" si="11"/>
        <v>0</v>
      </c>
    </row>
    <row r="90" spans="1:7" s="4" customFormat="1" x14ac:dyDescent="0.2">
      <c r="A90" s="43"/>
    </row>
    <row r="91" spans="1:7" s="45" customFormat="1" ht="16.5" x14ac:dyDescent="0.25">
      <c r="A91" s="44" t="s">
        <v>99</v>
      </c>
      <c r="C91" s="57"/>
      <c r="D91" s="57"/>
      <c r="E91" s="58" t="s">
        <v>100</v>
      </c>
      <c r="F91" s="58"/>
      <c r="G91" s="47"/>
    </row>
    <row r="92" spans="1:7" s="45" customFormat="1" ht="16.5" x14ac:dyDescent="0.25">
      <c r="A92" s="44"/>
      <c r="C92" s="48"/>
      <c r="D92" s="48"/>
      <c r="G92" s="47"/>
    </row>
    <row r="93" spans="1:7" s="45" customFormat="1" ht="16.5" x14ac:dyDescent="0.25">
      <c r="A93" s="44"/>
      <c r="G93" s="47"/>
    </row>
    <row r="94" spans="1:7" s="45" customFormat="1" ht="16.5" x14ac:dyDescent="0.25">
      <c r="A94" s="44" t="s">
        <v>101</v>
      </c>
      <c r="C94" s="57"/>
      <c r="D94" s="57"/>
      <c r="E94" s="46" t="s">
        <v>102</v>
      </c>
      <c r="F94" s="15"/>
    </row>
    <row r="95" spans="1:7" s="4" customFormat="1" ht="16.5" x14ac:dyDescent="0.2">
      <c r="A95" s="49"/>
      <c r="E95" s="50"/>
      <c r="F95" s="50"/>
    </row>
    <row r="96" spans="1:7" s="4" customFormat="1" ht="16.5" x14ac:dyDescent="0.2">
      <c r="A96" s="49"/>
    </row>
    <row r="97" spans="1:7" ht="16.5" x14ac:dyDescent="0.2">
      <c r="A97" s="51"/>
      <c r="B97" s="52"/>
      <c r="C97" s="59"/>
      <c r="D97" s="59"/>
      <c r="E97" s="59"/>
      <c r="F97" s="53"/>
    </row>
    <row r="98" spans="1:7" ht="16.5" x14ac:dyDescent="0.2">
      <c r="A98" s="51"/>
      <c r="B98" s="52"/>
      <c r="C98" s="53"/>
      <c r="D98" s="54"/>
      <c r="E98" s="53"/>
      <c r="F98" s="53"/>
    </row>
    <row r="99" spans="1:7" x14ac:dyDescent="0.2">
      <c r="B99" s="52"/>
      <c r="F99" s="53"/>
    </row>
    <row r="100" spans="1:7" ht="16.5" x14ac:dyDescent="0.2">
      <c r="A100" s="51"/>
      <c r="B100" s="52"/>
      <c r="C100" s="52"/>
      <c r="D100" s="56"/>
      <c r="E100" s="52"/>
      <c r="F100" s="52"/>
      <c r="G100" s="52"/>
    </row>
  </sheetData>
  <mergeCells count="22">
    <mergeCell ref="B6:F6"/>
    <mergeCell ref="B1:F1"/>
    <mergeCell ref="B2:F2"/>
    <mergeCell ref="B3:F3"/>
    <mergeCell ref="B4:F4"/>
    <mergeCell ref="B5:F5"/>
    <mergeCell ref="G13:G14"/>
    <mergeCell ref="B7:F7"/>
    <mergeCell ref="B8:F8"/>
    <mergeCell ref="B9:F9"/>
    <mergeCell ref="B10:F10"/>
    <mergeCell ref="A11:F11"/>
    <mergeCell ref="A12:F12"/>
    <mergeCell ref="C91:D91"/>
    <mergeCell ref="E91:F91"/>
    <mergeCell ref="C94:D94"/>
    <mergeCell ref="C97:E97"/>
    <mergeCell ref="A13:A14"/>
    <mergeCell ref="B13:B14"/>
    <mergeCell ref="C13:C14"/>
    <mergeCell ref="D13:D14"/>
    <mergeCell ref="E13:F13"/>
  </mergeCells>
  <printOptions horizontalCentered="1" verticalCentered="1"/>
  <pageMargins left="0.23622047244094491" right="0.19685039370078741" top="0.78740157480314965" bottom="0.19685039370078741" header="0" footer="0"/>
  <pageSetup paperSize="9" scale="74" fitToHeight="0" orientation="landscape" r:id="rId1"/>
  <rowBreaks count="2" manualBreakCount="2">
    <brk id="30" max="5" man="1"/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2кв (2)</vt:lpstr>
      <vt:lpstr>'2кв (2)'!Область_друку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userPC</dc:creator>
  <cp:lastModifiedBy>userPC</cp:lastModifiedBy>
  <cp:lastPrinted>2025-09-10T07:06:19Z</cp:lastPrinted>
  <dcterms:created xsi:type="dcterms:W3CDTF">2025-09-10T06:48:59Z</dcterms:created>
  <dcterms:modified xsi:type="dcterms:W3CDTF">2025-09-10T07:12:05Z</dcterms:modified>
</cp:coreProperties>
</file>