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5\РІШЕННЯ до сесії та ФІНплат 2025\"/>
    </mc:Choice>
  </mc:AlternateContent>
  <bookViews>
    <workbookView xWindow="0" yWindow="0" windowWidth="23040" windowHeight="8328"/>
  </bookViews>
  <sheets>
    <sheet name="1 півріччя 2025" sheetId="2" r:id="rId1"/>
  </sheets>
  <definedNames>
    <definedName name="_xlnm.Print_Area" localSheetId="0">'1 півріччя 2025'!$B$1:$J$149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2" l="1"/>
  <c r="D54" i="2" l="1"/>
  <c r="D93" i="2"/>
  <c r="D91" i="2"/>
  <c r="D89" i="2"/>
  <c r="D87" i="2"/>
  <c r="D56" i="2"/>
  <c r="D65" i="2" l="1"/>
  <c r="F35" i="2"/>
  <c r="F37" i="2" l="1"/>
  <c r="F31" i="2"/>
  <c r="F30" i="2" l="1"/>
  <c r="D31" i="2" l="1"/>
  <c r="D35" i="2"/>
  <c r="D30" i="2"/>
  <c r="D50" i="2" s="1"/>
  <c r="F50" i="2" l="1"/>
  <c r="M50" i="2"/>
  <c r="K50" i="2" l="1"/>
  <c r="E134" i="2"/>
  <c r="D117" i="2" l="1"/>
  <c r="F65" i="2" l="1"/>
  <c r="F70" i="2" s="1"/>
  <c r="D37" i="2"/>
  <c r="D132" i="2" l="1"/>
  <c r="D134" i="2" s="1"/>
  <c r="D116" i="2"/>
  <c r="I31" i="2" l="1"/>
  <c r="F136" i="2"/>
  <c r="E136" i="2"/>
  <c r="D136" i="2"/>
  <c r="F132" i="2"/>
  <c r="F134" i="2" s="1"/>
  <c r="E132" i="2"/>
  <c r="I118" i="2"/>
  <c r="G118" i="2"/>
  <c r="E116" i="2"/>
  <c r="E114" i="2"/>
  <c r="D114" i="2"/>
  <c r="D112" i="2" s="1"/>
  <c r="H93" i="2"/>
  <c r="I93" i="2"/>
  <c r="H92" i="2"/>
  <c r="H91" i="2"/>
  <c r="F114" i="2"/>
  <c r="I89" i="2"/>
  <c r="H87" i="2"/>
  <c r="I87" i="2"/>
  <c r="H63" i="2"/>
  <c r="I61" i="2"/>
  <c r="I58" i="2"/>
  <c r="I54" i="2"/>
  <c r="H42" i="2"/>
  <c r="I40" i="2"/>
  <c r="H40" i="2"/>
  <c r="H39" i="2"/>
  <c r="H38" i="2"/>
  <c r="I37" i="2"/>
  <c r="H37" i="2"/>
  <c r="H36" i="2"/>
  <c r="H35" i="2"/>
  <c r="I35" i="2"/>
  <c r="H34" i="2"/>
  <c r="H33" i="2"/>
  <c r="H32" i="2"/>
  <c r="I132" i="2" l="1"/>
  <c r="D70" i="2"/>
  <c r="D73" i="2" s="1"/>
  <c r="H31" i="2"/>
  <c r="I136" i="2"/>
  <c r="I114" i="2"/>
  <c r="I117" i="2"/>
  <c r="G117" i="2"/>
  <c r="G114" i="2"/>
  <c r="E112" i="2"/>
  <c r="I56" i="2"/>
  <c r="H56" i="2"/>
  <c r="I134" i="2"/>
  <c r="H54" i="2"/>
  <c r="F95" i="2"/>
  <c r="F73" i="2"/>
  <c r="H89" i="2"/>
  <c r="G132" i="2"/>
  <c r="D95" i="2"/>
  <c r="I91" i="2"/>
  <c r="H58" i="2"/>
  <c r="I30" i="2"/>
  <c r="I50" i="2" l="1"/>
  <c r="H30" i="2"/>
  <c r="H50" i="2"/>
  <c r="I95" i="2"/>
  <c r="H95" i="2"/>
  <c r="I65" i="2"/>
  <c r="H65" i="2"/>
  <c r="G112" i="2"/>
  <c r="I112" i="2"/>
</calcChain>
</file>

<file path=xl/sharedStrings.xml><?xml version="1.0" encoding="utf-8"?>
<sst xmlns="http://schemas.openxmlformats.org/spreadsheetml/2006/main" count="129" uniqueCount="120">
  <si>
    <t xml:space="preserve">Показники </t>
  </si>
  <si>
    <t>Код рядка</t>
  </si>
  <si>
    <t>План</t>
  </si>
  <si>
    <t>Факт</t>
  </si>
  <si>
    <t>Відхилення</t>
  </si>
  <si>
    <t>(+,-)</t>
  </si>
  <si>
    <t>Виконання</t>
  </si>
  <si>
    <t>( %)</t>
  </si>
  <si>
    <t xml:space="preserve">                                                        </t>
  </si>
  <si>
    <t>І. Формування прибутку підприємства</t>
  </si>
  <si>
    <t>Доходи</t>
  </si>
  <si>
    <t>Дохід (виручка) від реалізації продукції (товарів, робіт, послуг) </t>
  </si>
  <si>
    <t>в т.ч. за рахунок бюджетних коштів</t>
  </si>
  <si>
    <t>Податок на додану вартість </t>
  </si>
  <si>
    <t>Інші вирахування з доходу </t>
  </si>
  <si>
    <t>Чистий дохід (виручка) від реалізації продукції (товарів, робіт, послуг) </t>
  </si>
  <si>
    <t>Інші операційні доходи, </t>
  </si>
  <si>
    <t>у тому числі: </t>
  </si>
  <si>
    <t>дохід від операційної оренди активів </t>
  </si>
  <si>
    <t>одержані гранти та субсидії </t>
  </si>
  <si>
    <t>дохід від реалізації необоротних активів, утримуваних для продажу </t>
  </si>
  <si>
    <t>Дохід від участі в капіталі </t>
  </si>
  <si>
    <t>Інші доходи </t>
  </si>
  <si>
    <t>у тому числі:</t>
  </si>
  <si>
    <t>дохід від реалізації фінансових інвестицій </t>
  </si>
  <si>
    <t>дохід від безоплатно одержаних активів </t>
  </si>
  <si>
    <t>Усього доходів</t>
  </si>
  <si>
    <t>Витрати</t>
  </si>
  <si>
    <t>Собівартість реалізованої продукції (товарів, робіт і послуг)</t>
  </si>
  <si>
    <t>Адміністративні витрати</t>
  </si>
  <si>
    <t>Витрати на збут</t>
  </si>
  <si>
    <t xml:space="preserve">Інші операційні витрати </t>
  </si>
  <si>
    <t>Фінансові витрати </t>
  </si>
  <si>
    <t>Витрати від участі в капіталі </t>
  </si>
  <si>
    <t>Інші витрати </t>
  </si>
  <si>
    <t>Усього витрати</t>
  </si>
  <si>
    <t>Фінансові результати діяльності:</t>
  </si>
  <si>
    <t>Валовий прибуток (збиток):</t>
  </si>
  <si>
    <t>прибуток</t>
  </si>
  <si>
    <t>збиток</t>
  </si>
  <si>
    <t>Фінансові результати від операційної діяльності </t>
  </si>
  <si>
    <t>Фінансові результати від звичайної діяльності до оподаткування:</t>
  </si>
  <si>
    <t>Податок на прибуток від звичайної діяльності</t>
  </si>
  <si>
    <t>Чистий прибуток (збиток), у тому числі: </t>
  </si>
  <si>
    <t>прибуток </t>
  </si>
  <si>
    <t>збиток </t>
  </si>
  <si>
    <t xml:space="preserve">Відрахування частини прибутку до бюджету </t>
  </si>
  <si>
    <t xml:space="preserve">                                                      </t>
  </si>
  <si>
    <t>II. Елементи операційних витрат (разом)</t>
  </si>
  <si>
    <t>Матеріальні затрати </t>
  </si>
  <si>
    <t>Витрати на оплату праці </t>
  </si>
  <si>
    <t>Відрахування на соціальні заходи </t>
  </si>
  <si>
    <t>Амортизація </t>
  </si>
  <si>
    <t>Інші операційні витрати </t>
  </si>
  <si>
    <t>Разом (сума рядків з 240 по 280) </t>
  </si>
  <si>
    <t>Ш.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</si>
  <si>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</si>
  <si>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</si>
  <si>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</si>
  <si>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</si>
  <si>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податки, у тому числі</t>
  </si>
  <si>
    <t>(розшифрувати):</t>
  </si>
  <si>
    <t>відрахування частини чистого прибутку комунальними підприємствами</t>
  </si>
  <si>
    <t>304/1</t>
  </si>
  <si>
    <t>інші</t>
  </si>
  <si>
    <t>304/2</t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</si>
  <si>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</si>
  <si>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 до бюджету</t>
  </si>
  <si>
    <t>до державних цільових фондів</t>
  </si>
  <si>
    <t>неустойки (штрафи, пені)</t>
  </si>
  <si>
    <t>Внески до державних цільових фондів, у тому числі:</t>
  </si>
  <si>
    <r>
      <t>внески до фондів соціального страхування -</t>
    </r>
    <r>
      <rPr>
        <sz val="14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єдиний внесок на загальнообов'язкове державне соціальне страхування</t>
    </r>
    <r>
      <rPr>
        <sz val="14"/>
        <color theme="1"/>
        <rFont val="Times New Roman"/>
        <family val="1"/>
        <charset val="204"/>
      </rPr>
      <t xml:space="preserve">               </t>
    </r>
  </si>
  <si>
    <t xml:space="preserve">інші </t>
  </si>
  <si>
    <t>Інші обов’язкові платежі, у тому числі:</t>
  </si>
  <si>
    <t>IV. Капітальні інвестиції протягом року</t>
  </si>
  <si>
    <t>Капітальне будівництво </t>
  </si>
  <si>
    <t>в т. ч. за рахунок бюджетних коштів </t>
  </si>
  <si>
    <t>Придбання (виготовлення) основних засобів та інших необоротних матеріальних активів, </t>
  </si>
  <si>
    <t>Придбання (створення) нематеріальних активів, </t>
  </si>
  <si>
    <t>Погашення отриманих на капітальні інвестиції позик, </t>
  </si>
  <si>
    <t>Модернізація, модифікація, дообладнання, реконструкція, інші види поліпшення необоротних активів, (капітальний ремонт)</t>
  </si>
  <si>
    <r>
      <t>Разом (сума рядків з 340, 350, 360, 370, 380)</t>
    </r>
    <r>
      <rPr>
        <b/>
        <sz val="12"/>
        <color theme="1"/>
        <rFont val="Times New Roman"/>
        <family val="1"/>
        <charset val="204"/>
      </rPr>
      <t> </t>
    </r>
  </si>
  <si>
    <r>
      <t>в т. ч. за рахунок бюджетних коштів (сума рядків 341, 351, 361, 371, 381)</t>
    </r>
    <r>
      <rPr>
        <b/>
        <sz val="12"/>
        <color theme="1"/>
        <rFont val="Times New Roman"/>
        <family val="1"/>
        <charset val="204"/>
      </rPr>
      <t> </t>
    </r>
  </si>
  <si>
    <t>V. Додаткова інформація</t>
  </si>
  <si>
    <t>Чисельність працівників </t>
  </si>
  <si>
    <t>Первісна вартість основних засобів </t>
  </si>
  <si>
    <t>Податкова заборгованість </t>
  </si>
  <si>
    <t>Заборгованість перед працівниками із виплати заробітної плати </t>
  </si>
  <si>
    <r>
      <t xml:space="preserve">                                                                                          </t>
    </r>
    <r>
      <rPr>
        <b/>
        <sz val="12"/>
        <color theme="1"/>
        <rFont val="Times New Roman"/>
        <family val="1"/>
        <charset val="204"/>
      </rPr>
      <t>Додаток 2</t>
    </r>
  </si>
  <si>
    <t xml:space="preserve">                                                                                       до Порядку складання, затвердження</t>
  </si>
  <si>
    <t xml:space="preserve">                                                                                       та контролю виконання фінансового </t>
  </si>
  <si>
    <t xml:space="preserve">                                                                                       плану комунальних підприємств </t>
  </si>
  <si>
    <t>коди</t>
  </si>
  <si>
    <t>Рік</t>
  </si>
  <si>
    <t>за ЄДРПОУ</t>
  </si>
  <si>
    <t xml:space="preserve">Орган управління  </t>
  </si>
  <si>
    <t>за СПОДУ</t>
  </si>
  <si>
    <t>Галузь  Охорона здоров’я</t>
  </si>
  <si>
    <t>за ЗКГНГ</t>
  </si>
  <si>
    <t>Вид економічної діяльності   Загальна медична практика</t>
  </si>
  <si>
    <t>за КВЕД</t>
  </si>
  <si>
    <t>86.10</t>
  </si>
  <si>
    <t>ЗВІТ ПРО ВИКОНАННЯ ФІНАНСОВОГО ПЛАНУ ПІДПРИЄМСТВА</t>
  </si>
  <si>
    <t>Одиниці виміру: тис. гривень</t>
  </si>
  <si>
    <t xml:space="preserve"> Основні фінансові показники</t>
  </si>
  <si>
    <t>місцеві податки та збори ПДФО,в/з</t>
  </si>
  <si>
    <t>Інші неопераційні доходи </t>
  </si>
  <si>
    <t>Директор</t>
  </si>
  <si>
    <t>Прізвище та ініціали керівника  Бубен О.М.</t>
  </si>
  <si>
    <t>Телефон +380679244771</t>
  </si>
  <si>
    <t>інші платежі (розшифрувати)(земельний податок)</t>
  </si>
  <si>
    <t>Оксана БУБЕН</t>
  </si>
  <si>
    <t xml:space="preserve">                                                                                      КНП  «Центр первинної медико-санітарної </t>
  </si>
  <si>
    <t xml:space="preserve">                                                                                      допомоги» Новояричівської селищної ради  </t>
  </si>
  <si>
    <t>-</t>
  </si>
  <si>
    <t>Місце знаходження    Львівська обл.., Львівський р-н.,  селище Новий-Яричів пл. Єдності, 7</t>
  </si>
  <si>
    <t>2025р.</t>
  </si>
  <si>
    <t xml:space="preserve">за  1 півріччя 2025 року </t>
  </si>
  <si>
    <t xml:space="preserve">Підприємство   Комунальне некомерційне підприємство " Центр первинної медико-санітарної допомоги "Новояричівської селищної ради Львівського району Львівської області" </t>
  </si>
  <si>
    <t>(квартал, півріччя,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</si>
</sst>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gray0625">
        <fgColor rgb="FF000000"/>
        <bgColor rgb="FFF2F2F2"/>
      </patternFill>
    </fill>
  </fills>
  <borders count="4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3" xfId="0" applyBorder="1"/>
    <xf numFmtId="0" fontId="1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46" xfId="0" applyFont="1" applyBorder="1" applyAlignment="1">
      <alignment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8" fillId="0" borderId="0" xfId="0" applyFont="1"/>
    <xf numFmtId="0" fontId="3" fillId="0" borderId="16" xfId="0" applyFont="1" applyBorder="1" applyAlignment="1">
      <alignment vertical="center" wrapText="1"/>
    </xf>
    <xf numFmtId="10" fontId="3" fillId="0" borderId="44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2" fontId="5" fillId="0" borderId="29" xfId="0" applyNumberFormat="1" applyFont="1" applyFill="1" applyBorder="1" applyAlignment="1">
      <alignment vertical="center" wrapText="1"/>
    </xf>
    <xf numFmtId="0" fontId="1" fillId="0" borderId="45" xfId="0" applyFont="1" applyFill="1" applyBorder="1" applyAlignment="1">
      <alignment vertical="center" wrapText="1"/>
    </xf>
    <xf numFmtId="0" fontId="1" fillId="0" borderId="44" xfId="0" applyFont="1" applyFill="1" applyBorder="1" applyAlignment="1">
      <alignment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5" fillId="0" borderId="44" xfId="0" applyNumberFormat="1" applyFont="1" applyFill="1" applyBorder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10" fontId="5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2" fontId="3" fillId="0" borderId="4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164" fontId="1" fillId="0" borderId="44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164" fontId="1" fillId="0" borderId="16" xfId="0" applyNumberFormat="1" applyFont="1" applyBorder="1" applyAlignment="1">
      <alignment vertical="center" wrapText="1"/>
    </xf>
    <xf numFmtId="2" fontId="3" fillId="0" borderId="44" xfId="0" applyNumberFormat="1" applyFont="1" applyBorder="1" applyAlignment="1">
      <alignment vertical="center" wrapText="1"/>
    </xf>
    <xf numFmtId="164" fontId="3" fillId="0" borderId="29" xfId="0" applyNumberFormat="1" applyFont="1" applyBorder="1" applyAlignment="1">
      <alignment vertical="center" wrapText="1"/>
    </xf>
    <xf numFmtId="164" fontId="3" fillId="0" borderId="44" xfId="0" applyNumberFormat="1" applyFont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10" fontId="5" fillId="0" borderId="34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164" fontId="3" fillId="0" borderId="31" xfId="0" applyNumberFormat="1" applyFont="1" applyFill="1" applyBorder="1" applyAlignment="1">
      <alignment vertical="center" wrapText="1"/>
    </xf>
    <xf numFmtId="164" fontId="3" fillId="0" borderId="32" xfId="0" applyNumberFormat="1" applyFont="1" applyFill="1" applyBorder="1" applyAlignment="1">
      <alignment vertical="center" wrapText="1"/>
    </xf>
    <xf numFmtId="164" fontId="5" fillId="0" borderId="31" xfId="0" applyNumberFormat="1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vertical="center" wrapText="1"/>
    </xf>
    <xf numFmtId="2" fontId="5" fillId="0" borderId="31" xfId="0" applyNumberFormat="1" applyFont="1" applyFill="1" applyBorder="1" applyAlignment="1">
      <alignment vertical="center" wrapText="1"/>
    </xf>
    <xf numFmtId="2" fontId="5" fillId="0" borderId="32" xfId="0" applyNumberFormat="1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36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164" fontId="3" fillId="0" borderId="33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164" fontId="3" fillId="0" borderId="26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vertical="top" wrapText="1"/>
    </xf>
    <xf numFmtId="0" fontId="8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164" fontId="5" fillId="0" borderId="33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165" fontId="5" fillId="0" borderId="29" xfId="0" applyNumberFormat="1" applyFont="1" applyFill="1" applyBorder="1" applyAlignment="1">
      <alignment horizontal="center" vertical="center" wrapText="1"/>
    </xf>
    <xf numFmtId="165" fontId="5" fillId="0" borderId="30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165" fontId="5" fillId="0" borderId="3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164" fontId="9" fillId="0" borderId="31" xfId="0" applyNumberFormat="1" applyFont="1" applyFill="1" applyBorder="1" applyAlignment="1">
      <alignment vertical="center" wrapText="1"/>
    </xf>
    <xf numFmtId="164" fontId="9" fillId="0" borderId="32" xfId="0" applyNumberFormat="1" applyFont="1" applyFill="1" applyBorder="1" applyAlignment="1">
      <alignment vertical="center" wrapText="1"/>
    </xf>
    <xf numFmtId="164" fontId="9" fillId="0" borderId="33" xfId="0" applyNumberFormat="1" applyFont="1" applyFill="1" applyBorder="1" applyAlignment="1">
      <alignment vertical="center" wrapText="1"/>
    </xf>
    <xf numFmtId="164" fontId="9" fillId="0" borderId="16" xfId="0" applyNumberFormat="1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" fillId="0" borderId="40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vertical="center" wrapText="1"/>
    </xf>
    <xf numFmtId="10" fontId="5" fillId="0" borderId="34" xfId="0" applyNumberFormat="1" applyFont="1" applyFill="1" applyBorder="1" applyAlignment="1">
      <alignment horizontal="center" vertical="center" wrapText="1"/>
    </xf>
    <xf numFmtId="10" fontId="5" fillId="0" borderId="35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>
      <alignment vertical="center" wrapText="1"/>
    </xf>
    <xf numFmtId="2" fontId="3" fillId="0" borderId="27" xfId="0" applyNumberFormat="1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164" fontId="5" fillId="0" borderId="36" xfId="0" applyNumberFormat="1" applyFont="1" applyFill="1" applyBorder="1" applyAlignment="1">
      <alignment horizontal="center" vertical="center" wrapText="1"/>
    </xf>
    <xf numFmtId="165" fontId="5" fillId="0" borderId="38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2" fontId="5" fillId="0" borderId="34" xfId="0" applyNumberFormat="1" applyFont="1" applyFill="1" applyBorder="1" applyAlignment="1">
      <alignment horizontal="center" vertical="center" wrapText="1"/>
    </xf>
    <xf numFmtId="2" fontId="5" fillId="0" borderId="35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164" fontId="9" fillId="0" borderId="31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2" fontId="3" fillId="0" borderId="29" xfId="0" applyNumberFormat="1" applyFont="1" applyFill="1" applyBorder="1" applyAlignment="1">
      <alignment horizontal="center" vertical="center" wrapText="1"/>
    </xf>
    <xf numFmtId="2" fontId="3" fillId="0" borderId="30" xfId="0" applyNumberFormat="1" applyFont="1" applyFill="1" applyBorder="1" applyAlignment="1">
      <alignment horizontal="center" vertical="center" wrapText="1"/>
    </xf>
    <xf numFmtId="10" fontId="3" fillId="0" borderId="34" xfId="0" applyNumberFormat="1" applyFont="1" applyFill="1" applyBorder="1" applyAlignment="1">
      <alignment horizontal="center" vertical="center" wrapText="1"/>
    </xf>
    <xf numFmtId="10" fontId="3" fillId="0" borderId="35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10" fontId="3" fillId="0" borderId="38" xfId="0" applyNumberFormat="1" applyFont="1" applyBorder="1" applyAlignment="1">
      <alignment horizontal="center" vertical="center" wrapText="1"/>
    </xf>
    <xf numFmtId="10" fontId="3" fillId="0" borderId="3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vertical="center" wrapText="1"/>
    </xf>
    <xf numFmtId="2" fontId="7" fillId="0" borderId="32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vertical="center" wrapText="1"/>
    </xf>
    <xf numFmtId="2" fontId="7" fillId="0" borderId="16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2" fontId="4" fillId="0" borderId="26" xfId="0" applyNumberFormat="1" applyFont="1" applyBorder="1" applyAlignment="1">
      <alignment vertical="center" wrapText="1"/>
    </xf>
    <xf numFmtId="2" fontId="4" fillId="0" borderId="27" xfId="0" applyNumberFormat="1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2" fontId="4" fillId="0" borderId="42" xfId="0" applyNumberFormat="1" applyFont="1" applyBorder="1" applyAlignment="1">
      <alignment vertical="center" wrapText="1"/>
    </xf>
    <xf numFmtId="2" fontId="4" fillId="0" borderId="43" xfId="0" applyNumberFormat="1" applyFont="1" applyBorder="1" applyAlignment="1">
      <alignment vertical="center" wrapText="1"/>
    </xf>
    <xf numFmtId="2" fontId="5" fillId="0" borderId="31" xfId="0" applyNumberFormat="1" applyFont="1" applyFill="1" applyBorder="1" applyAlignment="1">
      <alignment horizontal="center" vertical="center" wrapTex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3" fillId="0" borderId="3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2" fontId="5" fillId="0" borderId="26" xfId="0" applyNumberFormat="1" applyFont="1" applyFill="1" applyBorder="1" applyAlignment="1">
      <alignment horizontal="center" vertical="center" wrapText="1"/>
    </xf>
    <xf numFmtId="2" fontId="5" fillId="0" borderId="27" xfId="0" applyNumberFormat="1" applyFont="1" applyFill="1" applyBorder="1" applyAlignment="1">
      <alignment horizontal="center" vertical="center" wrapText="1"/>
    </xf>
    <xf numFmtId="2" fontId="5" fillId="0" borderId="37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2" fontId="3" fillId="0" borderId="31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48"/>
  <sheetViews>
    <sheetView tabSelected="1" view="pageBreakPreview" zoomScale="90" zoomScaleNormal="80" zoomScaleSheetLayoutView="90" workbookViewId="0">
      <selection activeCell="F37" sqref="F37:G37"/>
    </sheetView>
  </sheetViews>
  <sheetFormatPr defaultRowHeight="14.4" x14ac:dyDescent="0.3"/>
  <cols>
    <col min="2" max="2" width="42" customWidth="1"/>
    <col min="3" max="3" width="7" customWidth="1"/>
    <col min="4" max="4" width="10.109375" customWidth="1"/>
    <col min="5" max="5" width="0.109375" customWidth="1"/>
    <col min="6" max="6" width="9" customWidth="1"/>
    <col min="7" max="7" width="0.33203125" customWidth="1"/>
    <col min="8" max="8" width="11.5546875" customWidth="1"/>
    <col min="9" max="9" width="11.6640625" customWidth="1"/>
  </cols>
  <sheetData>
    <row r="1" spans="2:10" ht="15.6" x14ac:dyDescent="0.3">
      <c r="B1" s="77" t="s">
        <v>88</v>
      </c>
      <c r="C1" s="79"/>
      <c r="D1" s="80"/>
      <c r="E1" s="80"/>
      <c r="F1" s="80"/>
      <c r="G1" s="80"/>
      <c r="H1" s="80"/>
      <c r="I1" s="80"/>
      <c r="J1" s="81"/>
    </row>
    <row r="2" spans="2:10" ht="15.6" x14ac:dyDescent="0.3">
      <c r="B2" s="78" t="s">
        <v>89</v>
      </c>
      <c r="C2" s="79"/>
      <c r="D2" s="79"/>
      <c r="E2" s="79"/>
      <c r="F2" s="79"/>
      <c r="G2" s="79"/>
      <c r="H2" s="79"/>
      <c r="I2" s="79"/>
    </row>
    <row r="3" spans="2:10" ht="15.6" x14ac:dyDescent="0.3">
      <c r="B3" s="78" t="s">
        <v>90</v>
      </c>
      <c r="C3" s="79"/>
      <c r="D3" s="79"/>
      <c r="E3" s="79"/>
      <c r="F3" s="79"/>
      <c r="G3" s="79"/>
      <c r="H3" s="79"/>
      <c r="I3" s="79"/>
    </row>
    <row r="4" spans="2:10" ht="15.6" x14ac:dyDescent="0.3">
      <c r="B4" s="78" t="s">
        <v>91</v>
      </c>
      <c r="C4" s="79"/>
      <c r="D4" s="79"/>
      <c r="E4" s="79"/>
      <c r="F4" s="79"/>
      <c r="G4" s="79"/>
      <c r="H4" s="79"/>
      <c r="I4" s="79"/>
    </row>
    <row r="5" spans="2:10" ht="15.6" x14ac:dyDescent="0.3">
      <c r="B5" s="78" t="s">
        <v>112</v>
      </c>
      <c r="C5" s="79"/>
      <c r="D5" s="79"/>
      <c r="E5" s="79"/>
      <c r="F5" s="79"/>
      <c r="G5" s="79"/>
      <c r="H5" s="79"/>
      <c r="I5" s="79"/>
    </row>
    <row r="6" spans="2:10" ht="15.6" x14ac:dyDescent="0.3">
      <c r="B6" s="78" t="s">
        <v>113</v>
      </c>
      <c r="C6" s="78"/>
      <c r="D6" s="78"/>
      <c r="E6" s="78"/>
      <c r="F6" s="78"/>
      <c r="G6" s="78"/>
      <c r="H6" s="78"/>
      <c r="I6" s="78"/>
    </row>
    <row r="7" spans="2:10" ht="7.8" customHeight="1" thickBot="1" x14ac:dyDescent="0.35">
      <c r="B7" s="76"/>
      <c r="C7" s="76"/>
      <c r="D7" s="76"/>
      <c r="E7" s="76"/>
      <c r="F7" s="76"/>
      <c r="G7" s="76"/>
      <c r="H7" s="76"/>
      <c r="I7" s="76"/>
    </row>
    <row r="8" spans="2:10" ht="16.2" thickBot="1" x14ac:dyDescent="0.35">
      <c r="B8" s="1"/>
      <c r="I8" s="69" t="s">
        <v>92</v>
      </c>
    </row>
    <row r="9" spans="2:10" ht="16.2" thickBot="1" x14ac:dyDescent="0.35">
      <c r="G9" s="83" t="s">
        <v>93</v>
      </c>
      <c r="H9" s="84"/>
      <c r="I9" s="14" t="s">
        <v>116</v>
      </c>
    </row>
    <row r="10" spans="2:10" ht="57.6" customHeight="1" thickBot="1" x14ac:dyDescent="0.35">
      <c r="B10" s="83" t="s">
        <v>118</v>
      </c>
      <c r="C10" s="83"/>
      <c r="D10" s="83"/>
      <c r="E10" s="83"/>
      <c r="F10" s="83"/>
      <c r="G10" s="83" t="s">
        <v>94</v>
      </c>
      <c r="H10" s="84"/>
      <c r="I10" s="73">
        <v>45395213</v>
      </c>
    </row>
    <row r="11" spans="2:10" ht="18.75" customHeight="1" thickBot="1" x14ac:dyDescent="0.35">
      <c r="B11" s="83" t="s">
        <v>95</v>
      </c>
      <c r="C11" s="83"/>
      <c r="D11" s="83"/>
      <c r="E11" s="83"/>
      <c r="F11" s="83"/>
      <c r="G11" s="83" t="s">
        <v>96</v>
      </c>
      <c r="H11" s="84"/>
      <c r="I11" s="71">
        <v>7184</v>
      </c>
    </row>
    <row r="12" spans="2:10" ht="18.75" customHeight="1" thickBot="1" x14ac:dyDescent="0.35">
      <c r="B12" s="83" t="s">
        <v>97</v>
      </c>
      <c r="C12" s="83"/>
      <c r="D12" s="83"/>
      <c r="E12" s="83"/>
      <c r="F12" s="83"/>
      <c r="G12" s="83" t="s">
        <v>98</v>
      </c>
      <c r="H12" s="84"/>
      <c r="I12" s="70">
        <v>91000</v>
      </c>
    </row>
    <row r="13" spans="2:10" ht="18.75" customHeight="1" thickBot="1" x14ac:dyDescent="0.35">
      <c r="B13" s="83" t="s">
        <v>99</v>
      </c>
      <c r="C13" s="83"/>
      <c r="D13" s="83"/>
      <c r="E13" s="83"/>
      <c r="F13" s="83"/>
      <c r="G13" s="83" t="s">
        <v>100</v>
      </c>
      <c r="H13" s="84"/>
      <c r="I13" s="72" t="s">
        <v>101</v>
      </c>
    </row>
    <row r="14" spans="2:10" ht="29.25" customHeight="1" thickBot="1" x14ac:dyDescent="0.35">
      <c r="B14" s="83" t="s">
        <v>115</v>
      </c>
      <c r="C14" s="83"/>
      <c r="D14" s="83"/>
      <c r="E14" s="83"/>
      <c r="F14" s="83"/>
      <c r="G14" s="5"/>
      <c r="H14" s="5"/>
      <c r="I14" s="13"/>
    </row>
    <row r="15" spans="2:10" ht="15" customHeight="1" thickBot="1" x14ac:dyDescent="0.35">
      <c r="B15" s="83" t="s">
        <v>109</v>
      </c>
      <c r="C15" s="83"/>
      <c r="D15" s="83"/>
      <c r="E15" s="83"/>
      <c r="F15" s="83"/>
      <c r="G15" s="5"/>
      <c r="H15" s="5"/>
      <c r="I15" s="56"/>
    </row>
    <row r="16" spans="2:10" ht="17.25" customHeight="1" thickBot="1" x14ac:dyDescent="0.35">
      <c r="B16" s="83" t="s">
        <v>108</v>
      </c>
      <c r="C16" s="83"/>
      <c r="D16" s="83"/>
      <c r="E16" s="83"/>
      <c r="F16" s="83"/>
      <c r="G16" s="5"/>
      <c r="H16" s="5"/>
      <c r="I16" s="56"/>
    </row>
    <row r="17" spans="2:10" ht="13.5" customHeight="1" x14ac:dyDescent="0.3"/>
    <row r="18" spans="2:10" ht="15.6" x14ac:dyDescent="0.3">
      <c r="B18" s="82" t="s">
        <v>102</v>
      </c>
      <c r="C18" s="82"/>
      <c r="D18" s="82"/>
      <c r="E18" s="82"/>
      <c r="F18" s="82"/>
      <c r="G18" s="82"/>
      <c r="H18" s="82"/>
      <c r="I18" s="82"/>
      <c r="J18" s="82"/>
    </row>
    <row r="19" spans="2:10" ht="15.6" x14ac:dyDescent="0.3">
      <c r="B19" s="82" t="s">
        <v>117</v>
      </c>
      <c r="C19" s="82"/>
      <c r="D19" s="82"/>
      <c r="E19" s="82"/>
      <c r="F19" s="82"/>
      <c r="G19" s="82"/>
      <c r="H19" s="82"/>
      <c r="I19" s="82"/>
      <c r="J19" s="82"/>
    </row>
    <row r="20" spans="2:10" ht="15.6" x14ac:dyDescent="0.3">
      <c r="B20" s="82" t="s">
        <v>119</v>
      </c>
      <c r="C20" s="82"/>
      <c r="D20" s="82"/>
      <c r="E20" s="82"/>
      <c r="F20" s="82"/>
      <c r="G20" s="82"/>
      <c r="H20" s="82"/>
      <c r="I20" s="82"/>
      <c r="J20" s="82"/>
    </row>
    <row r="21" spans="2:10" ht="15.6" x14ac:dyDescent="0.3">
      <c r="B21" s="82" t="s">
        <v>104</v>
      </c>
      <c r="C21" s="82"/>
      <c r="D21" s="82"/>
      <c r="E21" s="82"/>
      <c r="F21" s="82"/>
      <c r="G21" s="82"/>
      <c r="H21" s="82"/>
      <c r="I21" s="82"/>
      <c r="J21" s="82"/>
    </row>
    <row r="22" spans="2:10" ht="16.2" thickBot="1" x14ac:dyDescent="0.35">
      <c r="B22" s="12" t="s">
        <v>103</v>
      </c>
    </row>
    <row r="23" spans="2:10" ht="16.2" thickTop="1" x14ac:dyDescent="0.3">
      <c r="B23" s="98" t="s">
        <v>0</v>
      </c>
      <c r="C23" s="100" t="s">
        <v>1</v>
      </c>
      <c r="D23" s="100" t="s">
        <v>2</v>
      </c>
      <c r="E23" s="102" t="s">
        <v>3</v>
      </c>
      <c r="F23" s="103"/>
      <c r="G23" s="102" t="s">
        <v>4</v>
      </c>
      <c r="H23" s="103"/>
      <c r="I23" s="55" t="s">
        <v>6</v>
      </c>
    </row>
    <row r="24" spans="2:10" ht="16.2" thickBot="1" x14ac:dyDescent="0.35">
      <c r="B24" s="99"/>
      <c r="C24" s="101"/>
      <c r="D24" s="101"/>
      <c r="E24" s="104"/>
      <c r="F24" s="105"/>
      <c r="G24" s="104" t="s">
        <v>5</v>
      </c>
      <c r="H24" s="105"/>
      <c r="I24" s="2" t="s">
        <v>7</v>
      </c>
    </row>
    <row r="25" spans="2:10" ht="16.8" thickTop="1" thickBot="1" x14ac:dyDescent="0.35">
      <c r="B25" s="3">
        <v>1</v>
      </c>
      <c r="C25" s="54">
        <v>2</v>
      </c>
      <c r="D25" s="54">
        <v>3</v>
      </c>
      <c r="E25" s="85">
        <v>4</v>
      </c>
      <c r="F25" s="86"/>
      <c r="G25" s="85">
        <v>5</v>
      </c>
      <c r="H25" s="86"/>
      <c r="I25" s="4">
        <v>6</v>
      </c>
    </row>
    <row r="26" spans="2:10" ht="11.25" customHeight="1" thickTop="1" x14ac:dyDescent="0.3">
      <c r="B26" s="87" t="s">
        <v>8</v>
      </c>
      <c r="C26" s="88"/>
      <c r="D26" s="88"/>
      <c r="E26" s="88"/>
      <c r="F26" s="88"/>
      <c r="G26" s="88"/>
      <c r="H26" s="88"/>
      <c r="I26" s="89"/>
    </row>
    <row r="27" spans="2:10" ht="11.25" customHeight="1" x14ac:dyDescent="0.3">
      <c r="B27" s="90" t="s">
        <v>9</v>
      </c>
      <c r="C27" s="91"/>
      <c r="D27" s="91"/>
      <c r="E27" s="91"/>
      <c r="F27" s="91"/>
      <c r="G27" s="91"/>
      <c r="H27" s="91"/>
      <c r="I27" s="92"/>
    </row>
    <row r="28" spans="2:10" ht="5.25" customHeight="1" thickBot="1" x14ac:dyDescent="0.35">
      <c r="B28" s="93"/>
      <c r="C28" s="94"/>
      <c r="D28" s="94"/>
      <c r="E28" s="94"/>
      <c r="F28" s="94"/>
      <c r="G28" s="94"/>
      <c r="H28" s="94"/>
      <c r="I28" s="95"/>
    </row>
    <row r="29" spans="2:10" ht="16.2" thickBot="1" x14ac:dyDescent="0.35">
      <c r="B29" s="65" t="s">
        <v>10</v>
      </c>
      <c r="C29" s="60"/>
      <c r="D29" s="96"/>
      <c r="E29" s="97"/>
      <c r="F29" s="96"/>
      <c r="G29" s="97"/>
      <c r="H29" s="60"/>
      <c r="I29" s="21"/>
    </row>
    <row r="30" spans="2:10" ht="33.75" customHeight="1" thickBot="1" x14ac:dyDescent="0.35">
      <c r="B30" s="58" t="s">
        <v>11</v>
      </c>
      <c r="C30" s="50">
        <v>10</v>
      </c>
      <c r="D30" s="110">
        <f>3122.35+3122.35+D31</f>
        <v>8270.119999999999</v>
      </c>
      <c r="E30" s="111"/>
      <c r="F30" s="110">
        <f>6077.1+F31</f>
        <v>7367</v>
      </c>
      <c r="G30" s="111"/>
      <c r="H30" s="22">
        <f t="shared" ref="H30:H42" si="0">F30-D30</f>
        <v>-903.11999999999898</v>
      </c>
      <c r="I30" s="51">
        <f>F30/D30</f>
        <v>0.89079723147910805</v>
      </c>
    </row>
    <row r="31" spans="2:10" ht="18.75" customHeight="1" thickBot="1" x14ac:dyDescent="0.35">
      <c r="B31" s="23" t="s">
        <v>12</v>
      </c>
      <c r="C31" s="24">
        <v>11</v>
      </c>
      <c r="D31" s="110">
        <f>652.55+426.87-14+480+480</f>
        <v>2025.42</v>
      </c>
      <c r="E31" s="111"/>
      <c r="F31" s="112">
        <f>1289.9</f>
        <v>1289.9000000000001</v>
      </c>
      <c r="G31" s="113"/>
      <c r="H31" s="25">
        <f t="shared" si="0"/>
        <v>-735.52</v>
      </c>
      <c r="I31" s="51">
        <f>F31/D31</f>
        <v>0.63685556575920055</v>
      </c>
    </row>
    <row r="32" spans="2:10" ht="17.25" customHeight="1" thickBot="1" x14ac:dyDescent="0.35">
      <c r="B32" s="59" t="s">
        <v>13</v>
      </c>
      <c r="C32" s="60">
        <v>20</v>
      </c>
      <c r="D32" s="106"/>
      <c r="E32" s="107"/>
      <c r="F32" s="106"/>
      <c r="G32" s="107"/>
      <c r="H32" s="25">
        <f t="shared" si="0"/>
        <v>0</v>
      </c>
      <c r="I32" s="51">
        <v>0</v>
      </c>
    </row>
    <row r="33" spans="2:9" ht="18.75" customHeight="1" thickBot="1" x14ac:dyDescent="0.35">
      <c r="B33" s="59" t="s">
        <v>14</v>
      </c>
      <c r="C33" s="60">
        <v>30</v>
      </c>
      <c r="D33" s="106"/>
      <c r="E33" s="107"/>
      <c r="F33" s="106"/>
      <c r="G33" s="107"/>
      <c r="H33" s="25">
        <f t="shared" si="0"/>
        <v>0</v>
      </c>
      <c r="I33" s="51">
        <v>0</v>
      </c>
    </row>
    <row r="34" spans="2:9" ht="33.75" customHeight="1" thickBot="1" x14ac:dyDescent="0.35">
      <c r="B34" s="65" t="s">
        <v>15</v>
      </c>
      <c r="C34" s="64">
        <v>40</v>
      </c>
      <c r="D34" s="106">
        <v>0</v>
      </c>
      <c r="E34" s="107"/>
      <c r="F34" s="106">
        <v>0</v>
      </c>
      <c r="G34" s="107"/>
      <c r="H34" s="25">
        <f t="shared" si="0"/>
        <v>0</v>
      </c>
      <c r="I34" s="51">
        <v>0</v>
      </c>
    </row>
    <row r="35" spans="2:9" ht="18.75" customHeight="1" thickBot="1" x14ac:dyDescent="0.35">
      <c r="B35" s="58" t="s">
        <v>16</v>
      </c>
      <c r="C35" s="50">
        <v>50</v>
      </c>
      <c r="D35" s="108">
        <f>4.1+4.1</f>
        <v>8.1999999999999993</v>
      </c>
      <c r="E35" s="109"/>
      <c r="F35" s="108">
        <f>1645-F31</f>
        <v>355.09999999999991</v>
      </c>
      <c r="G35" s="109"/>
      <c r="H35" s="25">
        <f t="shared" si="0"/>
        <v>346.89999999999992</v>
      </c>
      <c r="I35" s="51">
        <f>F35/D35</f>
        <v>43.304878048780481</v>
      </c>
    </row>
    <row r="36" spans="2:9" ht="19.5" customHeight="1" thickBot="1" x14ac:dyDescent="0.35">
      <c r="B36" s="23" t="s">
        <v>17</v>
      </c>
      <c r="C36" s="24"/>
      <c r="D36" s="106"/>
      <c r="E36" s="107"/>
      <c r="F36" s="106"/>
      <c r="G36" s="107"/>
      <c r="H36" s="25">
        <f>F36-D36</f>
        <v>0</v>
      </c>
      <c r="I36" s="51">
        <v>0</v>
      </c>
    </row>
    <row r="37" spans="2:9" ht="19.5" customHeight="1" thickBot="1" x14ac:dyDescent="0.35">
      <c r="B37" s="23" t="s">
        <v>18</v>
      </c>
      <c r="C37" s="60">
        <v>51</v>
      </c>
      <c r="D37" s="129">
        <f>D35</f>
        <v>8.1999999999999993</v>
      </c>
      <c r="E37" s="130"/>
      <c r="F37" s="129">
        <f>12.14+54.75</f>
        <v>66.89</v>
      </c>
      <c r="G37" s="130"/>
      <c r="H37" s="25">
        <f>F37-D37</f>
        <v>58.69</v>
      </c>
      <c r="I37" s="51">
        <f>F37/D37</f>
        <v>8.1573170731707325</v>
      </c>
    </row>
    <row r="38" spans="2:9" ht="22.5" customHeight="1" thickBot="1" x14ac:dyDescent="0.35">
      <c r="B38" s="59" t="s">
        <v>19</v>
      </c>
      <c r="C38" s="60">
        <v>52</v>
      </c>
      <c r="D38" s="106"/>
      <c r="E38" s="107"/>
      <c r="F38" s="106">
        <v>0</v>
      </c>
      <c r="G38" s="107"/>
      <c r="H38" s="25">
        <f t="shared" si="0"/>
        <v>0</v>
      </c>
      <c r="I38" s="51">
        <v>0</v>
      </c>
    </row>
    <row r="39" spans="2:9" ht="29.25" customHeight="1" thickBot="1" x14ac:dyDescent="0.35">
      <c r="B39" s="59" t="s">
        <v>20</v>
      </c>
      <c r="C39" s="60">
        <v>53</v>
      </c>
      <c r="D39" s="106"/>
      <c r="E39" s="107"/>
      <c r="F39" s="106"/>
      <c r="G39" s="107"/>
      <c r="H39" s="25">
        <f t="shared" si="0"/>
        <v>0</v>
      </c>
      <c r="I39" s="51">
        <v>0</v>
      </c>
    </row>
    <row r="40" spans="2:9" ht="21.6" customHeight="1" x14ac:dyDescent="0.3">
      <c r="B40" s="114" t="s">
        <v>21</v>
      </c>
      <c r="C40" s="117">
        <v>60</v>
      </c>
      <c r="D40" s="108">
        <v>14</v>
      </c>
      <c r="E40" s="109"/>
      <c r="F40" s="108">
        <v>0</v>
      </c>
      <c r="G40" s="124"/>
      <c r="H40" s="158">
        <f>F41-D41</f>
        <v>0</v>
      </c>
      <c r="I40" s="160">
        <f>F40/D40</f>
        <v>0</v>
      </c>
    </row>
    <row r="41" spans="2:9" ht="18" customHeight="1" thickBot="1" x14ac:dyDescent="0.35">
      <c r="B41" s="115"/>
      <c r="C41" s="118"/>
      <c r="D41" s="120"/>
      <c r="E41" s="121"/>
      <c r="F41" s="125"/>
      <c r="G41" s="126"/>
      <c r="H41" s="159"/>
      <c r="I41" s="161"/>
    </row>
    <row r="42" spans="2:9" ht="10.5" hidden="1" customHeight="1" thickBot="1" x14ac:dyDescent="0.35">
      <c r="B42" s="116"/>
      <c r="C42" s="119"/>
      <c r="D42" s="122"/>
      <c r="E42" s="123"/>
      <c r="F42" s="127"/>
      <c r="G42" s="128"/>
      <c r="H42" s="25">
        <f t="shared" si="0"/>
        <v>0</v>
      </c>
      <c r="I42" s="66"/>
    </row>
    <row r="43" spans="2:9" ht="17.25" customHeight="1" thickBot="1" x14ac:dyDescent="0.35">
      <c r="B43" s="24" t="s">
        <v>106</v>
      </c>
      <c r="C43" s="24">
        <v>70</v>
      </c>
      <c r="D43" s="106">
        <v>0</v>
      </c>
      <c r="E43" s="107"/>
      <c r="F43" s="129">
        <v>480.5</v>
      </c>
      <c r="G43" s="130"/>
      <c r="H43" s="26">
        <v>0</v>
      </c>
      <c r="I43" s="27"/>
    </row>
    <row r="44" spans="2:9" ht="22.5" customHeight="1" thickBot="1" x14ac:dyDescent="0.35">
      <c r="B44" s="28">
        <v>1</v>
      </c>
      <c r="C44" s="28">
        <v>2</v>
      </c>
      <c r="D44" s="135">
        <v>3</v>
      </c>
      <c r="E44" s="136"/>
      <c r="F44" s="135">
        <v>4</v>
      </c>
      <c r="G44" s="136"/>
      <c r="H44" s="28">
        <v>5</v>
      </c>
      <c r="I44" s="28">
        <v>6</v>
      </c>
    </row>
    <row r="45" spans="2:9" ht="17.25" customHeight="1" thickBot="1" x14ac:dyDescent="0.35">
      <c r="B45" s="58" t="s">
        <v>22</v>
      </c>
      <c r="C45" s="24">
        <v>80</v>
      </c>
      <c r="D45" s="27"/>
      <c r="E45" s="64"/>
      <c r="F45" s="137"/>
      <c r="G45" s="138"/>
      <c r="H45" s="27"/>
      <c r="I45" s="27"/>
    </row>
    <row r="46" spans="2:9" ht="16.2" thickBot="1" x14ac:dyDescent="0.35">
      <c r="B46" s="24" t="s">
        <v>23</v>
      </c>
      <c r="C46" s="24"/>
      <c r="D46" s="96"/>
      <c r="E46" s="97"/>
      <c r="F46" s="96"/>
      <c r="G46" s="97"/>
      <c r="H46" s="29"/>
      <c r="I46" s="24"/>
    </row>
    <row r="47" spans="2:9" ht="23.25" customHeight="1" thickBot="1" x14ac:dyDescent="0.35">
      <c r="B47" s="114" t="s">
        <v>24</v>
      </c>
      <c r="C47" s="117">
        <v>81</v>
      </c>
      <c r="D47" s="148"/>
      <c r="E47" s="149"/>
      <c r="F47" s="148"/>
      <c r="G47" s="149"/>
      <c r="H47" s="131">
        <v>0</v>
      </c>
      <c r="I47" s="133"/>
    </row>
    <row r="48" spans="2:9" ht="15" hidden="1" thickBot="1" x14ac:dyDescent="0.35">
      <c r="B48" s="116"/>
      <c r="C48" s="119"/>
      <c r="D48" s="150"/>
      <c r="E48" s="151"/>
      <c r="F48" s="150"/>
      <c r="G48" s="151"/>
      <c r="H48" s="132"/>
      <c r="I48" s="134"/>
    </row>
    <row r="49" spans="2:13" ht="20.25" customHeight="1" thickBot="1" x14ac:dyDescent="0.35">
      <c r="B49" s="24" t="s">
        <v>25</v>
      </c>
      <c r="C49" s="24">
        <v>82</v>
      </c>
      <c r="D49" s="96"/>
      <c r="E49" s="97"/>
      <c r="F49" s="96"/>
      <c r="G49" s="97"/>
      <c r="H49" s="27"/>
      <c r="I49" s="24"/>
    </row>
    <row r="50" spans="2:13" ht="15.75" customHeight="1" x14ac:dyDescent="0.3">
      <c r="B50" s="139" t="s">
        <v>26</v>
      </c>
      <c r="C50" s="141">
        <v>90</v>
      </c>
      <c r="D50" s="110">
        <f>D40+D35+D30</f>
        <v>8292.32</v>
      </c>
      <c r="E50" s="111"/>
      <c r="F50" s="110">
        <f>F30+F35+F40+F43+F49</f>
        <v>8202.6</v>
      </c>
      <c r="G50" s="145"/>
      <c r="H50" s="158">
        <f>F50-D50</f>
        <v>-89.719999999999345</v>
      </c>
      <c r="I50" s="160">
        <f>F50/D50</f>
        <v>0.98918035001061233</v>
      </c>
      <c r="K50" s="75">
        <f>F50-F43</f>
        <v>7722.1</v>
      </c>
      <c r="M50">
        <f>(3926105.06-415317.3-70826-0.83-150331.46)/1000</f>
        <v>3289.6294700000003</v>
      </c>
    </row>
    <row r="51" spans="2:13" ht="5.25" customHeight="1" thickBot="1" x14ac:dyDescent="0.35">
      <c r="B51" s="140"/>
      <c r="C51" s="142"/>
      <c r="D51" s="143"/>
      <c r="E51" s="144"/>
      <c r="F51" s="146"/>
      <c r="G51" s="147"/>
      <c r="H51" s="159"/>
      <c r="I51" s="161"/>
    </row>
    <row r="52" spans="2:13" ht="15.75" customHeight="1" x14ac:dyDescent="0.3">
      <c r="B52" s="139" t="s">
        <v>27</v>
      </c>
      <c r="C52" s="117"/>
      <c r="D52" s="148"/>
      <c r="E52" s="149"/>
      <c r="F52" s="148"/>
      <c r="G52" s="149"/>
      <c r="H52" s="131"/>
      <c r="I52" s="133"/>
    </row>
    <row r="53" spans="2:13" ht="6" customHeight="1" thickBot="1" x14ac:dyDescent="0.35">
      <c r="B53" s="162"/>
      <c r="C53" s="118"/>
      <c r="D53" s="150"/>
      <c r="E53" s="151"/>
      <c r="F53" s="150"/>
      <c r="G53" s="151"/>
      <c r="H53" s="132"/>
      <c r="I53" s="134"/>
    </row>
    <row r="54" spans="2:13" ht="33" customHeight="1" thickBot="1" x14ac:dyDescent="0.35">
      <c r="B54" s="24" t="s">
        <v>28</v>
      </c>
      <c r="C54" s="24">
        <v>100</v>
      </c>
      <c r="D54" s="173">
        <f>3671.19+3377.43-D58</f>
        <v>5844.5599999999995</v>
      </c>
      <c r="E54" s="174"/>
      <c r="F54" s="169">
        <f>7347.29-F58</f>
        <v>6505.98</v>
      </c>
      <c r="G54" s="170"/>
      <c r="H54" s="177">
        <f>F54-D54</f>
        <v>661.42000000000007</v>
      </c>
      <c r="I54" s="152">
        <f>F54/D54</f>
        <v>1.1131684848816679</v>
      </c>
    </row>
    <row r="55" spans="2:13" ht="15.75" hidden="1" customHeight="1" thickBot="1" x14ac:dyDescent="0.35">
      <c r="B55" s="30"/>
      <c r="C55" s="30"/>
      <c r="D55" s="175"/>
      <c r="E55" s="176"/>
      <c r="F55" s="171"/>
      <c r="G55" s="172"/>
      <c r="H55" s="178"/>
      <c r="I55" s="153"/>
    </row>
    <row r="56" spans="2:13" ht="16.2" thickBot="1" x14ac:dyDescent="0.35">
      <c r="B56" s="59" t="s">
        <v>29</v>
      </c>
      <c r="C56" s="60">
        <v>110</v>
      </c>
      <c r="D56" s="154">
        <f>587.81+641.9+14</f>
        <v>1243.71</v>
      </c>
      <c r="E56" s="155"/>
      <c r="F56" s="156">
        <v>878.14</v>
      </c>
      <c r="G56" s="157"/>
      <c r="H56" s="31">
        <f>F56-D56</f>
        <v>-365.57000000000005</v>
      </c>
      <c r="I56" s="32">
        <f>F56/D56</f>
        <v>0.70606491867075116</v>
      </c>
    </row>
    <row r="57" spans="2:13" ht="16.2" thickBot="1" x14ac:dyDescent="0.35">
      <c r="B57" s="59" t="s">
        <v>30</v>
      </c>
      <c r="C57" s="60">
        <v>120</v>
      </c>
      <c r="D57" s="163"/>
      <c r="E57" s="164"/>
      <c r="F57" s="156"/>
      <c r="G57" s="157"/>
      <c r="H57" s="33"/>
      <c r="I57" s="34"/>
    </row>
    <row r="58" spans="2:13" ht="9.75" customHeight="1" x14ac:dyDescent="0.3">
      <c r="B58" s="114" t="s">
        <v>31</v>
      </c>
      <c r="C58" s="117">
        <v>130</v>
      </c>
      <c r="D58" s="165">
        <v>1204.06</v>
      </c>
      <c r="E58" s="166"/>
      <c r="F58" s="169">
        <v>841.31</v>
      </c>
      <c r="G58" s="170"/>
      <c r="H58" s="177">
        <f>F58-D58</f>
        <v>-362.75</v>
      </c>
      <c r="I58" s="160">
        <f>F58/D58</f>
        <v>0.69872763815756689</v>
      </c>
    </row>
    <row r="59" spans="2:13" ht="15" thickBot="1" x14ac:dyDescent="0.35">
      <c r="B59" s="116"/>
      <c r="C59" s="119"/>
      <c r="D59" s="167"/>
      <c r="E59" s="168"/>
      <c r="F59" s="171"/>
      <c r="G59" s="172"/>
      <c r="H59" s="178"/>
      <c r="I59" s="161"/>
    </row>
    <row r="60" spans="2:13" ht="16.2" thickBot="1" x14ac:dyDescent="0.35">
      <c r="B60" s="59" t="s">
        <v>32</v>
      </c>
      <c r="C60" s="60">
        <v>140</v>
      </c>
      <c r="D60" s="182"/>
      <c r="E60" s="183"/>
      <c r="F60" s="156"/>
      <c r="G60" s="157"/>
      <c r="H60" s="31">
        <v>0</v>
      </c>
      <c r="I60" s="34"/>
    </row>
    <row r="61" spans="2:13" ht="17.25" customHeight="1" thickBot="1" x14ac:dyDescent="0.35">
      <c r="B61" s="114" t="s">
        <v>33</v>
      </c>
      <c r="C61" s="117">
        <v>150</v>
      </c>
      <c r="D61" s="110">
        <v>0</v>
      </c>
      <c r="E61" s="111"/>
      <c r="F61" s="184">
        <v>0</v>
      </c>
      <c r="G61" s="174"/>
      <c r="H61" s="177">
        <v>0</v>
      </c>
      <c r="I61" s="160" t="e">
        <f>F61/D61</f>
        <v>#DIV/0!</v>
      </c>
    </row>
    <row r="62" spans="2:13" ht="15" hidden="1" thickBot="1" x14ac:dyDescent="0.35">
      <c r="B62" s="116"/>
      <c r="C62" s="119"/>
      <c r="D62" s="143"/>
      <c r="E62" s="144"/>
      <c r="F62" s="185"/>
      <c r="G62" s="176"/>
      <c r="H62" s="178"/>
      <c r="I62" s="161"/>
    </row>
    <row r="63" spans="2:13" ht="15.75" customHeight="1" x14ac:dyDescent="0.3">
      <c r="B63" s="114" t="s">
        <v>34</v>
      </c>
      <c r="C63" s="117">
        <v>160</v>
      </c>
      <c r="D63" s="179">
        <v>0</v>
      </c>
      <c r="E63" s="145"/>
      <c r="F63" s="169">
        <v>0</v>
      </c>
      <c r="G63" s="170"/>
      <c r="H63" s="177">
        <f>F63-D63</f>
        <v>0</v>
      </c>
      <c r="I63" s="180">
        <v>0</v>
      </c>
    </row>
    <row r="64" spans="2:13" ht="0.75" customHeight="1" thickBot="1" x14ac:dyDescent="0.35">
      <c r="B64" s="116"/>
      <c r="C64" s="119"/>
      <c r="D64" s="146"/>
      <c r="E64" s="147"/>
      <c r="F64" s="171"/>
      <c r="G64" s="172"/>
      <c r="H64" s="178"/>
      <c r="I64" s="181"/>
    </row>
    <row r="65" spans="2:9" ht="3.75" customHeight="1" x14ac:dyDescent="0.3">
      <c r="B65" s="139" t="s">
        <v>35</v>
      </c>
      <c r="C65" s="141">
        <v>170</v>
      </c>
      <c r="D65" s="259">
        <f>D54+D56+D58+D61+D63</f>
        <v>8292.33</v>
      </c>
      <c r="E65" s="260"/>
      <c r="F65" s="259">
        <f>F54+F56+F58+F61+F63</f>
        <v>8225.43</v>
      </c>
      <c r="G65" s="260"/>
      <c r="H65" s="158">
        <f>F65-D65</f>
        <v>-66.899999999999636</v>
      </c>
      <c r="I65" s="160">
        <f>F65/D65</f>
        <v>0.99193230370716079</v>
      </c>
    </row>
    <row r="66" spans="2:9" ht="9" customHeight="1" x14ac:dyDescent="0.3">
      <c r="B66" s="162"/>
      <c r="C66" s="188"/>
      <c r="D66" s="278"/>
      <c r="E66" s="279"/>
      <c r="F66" s="278"/>
      <c r="G66" s="279"/>
      <c r="H66" s="189"/>
      <c r="I66" s="190"/>
    </row>
    <row r="67" spans="2:9" ht="2.25" customHeight="1" thickBot="1" x14ac:dyDescent="0.35">
      <c r="B67" s="140"/>
      <c r="C67" s="142"/>
      <c r="D67" s="261"/>
      <c r="E67" s="262"/>
      <c r="F67" s="261"/>
      <c r="G67" s="262"/>
      <c r="H67" s="159"/>
      <c r="I67" s="161"/>
    </row>
    <row r="68" spans="2:9" ht="6" customHeight="1" x14ac:dyDescent="0.3">
      <c r="B68" s="62"/>
      <c r="C68" s="117"/>
      <c r="D68" s="148"/>
      <c r="E68" s="149"/>
      <c r="F68" s="148"/>
      <c r="G68" s="149"/>
      <c r="H68" s="131">
        <v>0</v>
      </c>
      <c r="I68" s="133"/>
    </row>
    <row r="69" spans="2:9" ht="16.5" customHeight="1" thickBot="1" x14ac:dyDescent="0.35">
      <c r="B69" s="65" t="s">
        <v>36</v>
      </c>
      <c r="C69" s="119"/>
      <c r="D69" s="150"/>
      <c r="E69" s="151"/>
      <c r="F69" s="150"/>
      <c r="G69" s="151"/>
      <c r="H69" s="132"/>
      <c r="I69" s="134"/>
    </row>
    <row r="70" spans="2:9" ht="18" customHeight="1" thickBot="1" x14ac:dyDescent="0.35">
      <c r="B70" s="59" t="s">
        <v>37</v>
      </c>
      <c r="C70" s="60">
        <v>180</v>
      </c>
      <c r="D70" s="129">
        <f>D50-D65</f>
        <v>-1.0000000000218279E-2</v>
      </c>
      <c r="E70" s="107"/>
      <c r="F70" s="186">
        <f>F50-F65</f>
        <v>-22.829999999999927</v>
      </c>
      <c r="G70" s="187"/>
      <c r="H70" s="28">
        <v>0</v>
      </c>
      <c r="I70" s="35"/>
    </row>
    <row r="71" spans="2:9" ht="16.2" thickBot="1" x14ac:dyDescent="0.35">
      <c r="B71" s="59" t="s">
        <v>38</v>
      </c>
      <c r="C71" s="60">
        <v>181</v>
      </c>
      <c r="D71" s="106"/>
      <c r="E71" s="107"/>
      <c r="F71" s="106"/>
      <c r="G71" s="107"/>
      <c r="H71" s="28">
        <v>0</v>
      </c>
      <c r="I71" s="21"/>
    </row>
    <row r="72" spans="2:9" ht="16.2" thickBot="1" x14ac:dyDescent="0.35">
      <c r="B72" s="59" t="s">
        <v>39</v>
      </c>
      <c r="C72" s="60">
        <v>182</v>
      </c>
      <c r="D72" s="106"/>
      <c r="E72" s="107"/>
      <c r="F72" s="106"/>
      <c r="G72" s="107"/>
      <c r="H72" s="28">
        <v>0</v>
      </c>
      <c r="I72" s="21"/>
    </row>
    <row r="73" spans="2:9" ht="32.25" customHeight="1" thickBot="1" x14ac:dyDescent="0.35">
      <c r="B73" s="59" t="s">
        <v>40</v>
      </c>
      <c r="C73" s="60">
        <v>190</v>
      </c>
      <c r="D73" s="129">
        <f>D70</f>
        <v>-1.0000000000218279E-2</v>
      </c>
      <c r="E73" s="107"/>
      <c r="F73" s="186">
        <f>F70</f>
        <v>-22.829999999999927</v>
      </c>
      <c r="G73" s="187"/>
      <c r="H73" s="28">
        <v>0</v>
      </c>
      <c r="I73" s="21"/>
    </row>
    <row r="74" spans="2:9" ht="19.5" customHeight="1" thickBot="1" x14ac:dyDescent="0.35">
      <c r="B74" s="59" t="s">
        <v>38</v>
      </c>
      <c r="C74" s="60">
        <v>191</v>
      </c>
      <c r="D74" s="96"/>
      <c r="E74" s="97"/>
      <c r="F74" s="96"/>
      <c r="G74" s="97"/>
      <c r="H74" s="29">
        <v>0</v>
      </c>
      <c r="I74" s="21"/>
    </row>
    <row r="75" spans="2:9" x14ac:dyDescent="0.3">
      <c r="B75" s="114" t="s">
        <v>39</v>
      </c>
      <c r="C75" s="117">
        <v>192</v>
      </c>
      <c r="D75" s="148"/>
      <c r="E75" s="149"/>
      <c r="F75" s="148"/>
      <c r="G75" s="149"/>
      <c r="H75" s="131">
        <v>0</v>
      </c>
      <c r="I75" s="133"/>
    </row>
    <row r="76" spans="2:9" ht="4.5" customHeight="1" thickBot="1" x14ac:dyDescent="0.35">
      <c r="B76" s="116"/>
      <c r="C76" s="119"/>
      <c r="D76" s="150"/>
      <c r="E76" s="151"/>
      <c r="F76" s="150"/>
      <c r="G76" s="151"/>
      <c r="H76" s="132"/>
      <c r="I76" s="134"/>
    </row>
    <row r="77" spans="2:9" ht="33.75" customHeight="1" thickBot="1" x14ac:dyDescent="0.35">
      <c r="B77" s="59" t="s">
        <v>41</v>
      </c>
      <c r="C77" s="60">
        <v>200</v>
      </c>
      <c r="D77" s="96"/>
      <c r="E77" s="97"/>
      <c r="F77" s="96"/>
      <c r="G77" s="97"/>
      <c r="H77" s="29"/>
      <c r="I77" s="36"/>
    </row>
    <row r="78" spans="2:9" ht="16.2" thickBot="1" x14ac:dyDescent="0.35">
      <c r="B78" s="59" t="s">
        <v>38</v>
      </c>
      <c r="C78" s="60">
        <v>201</v>
      </c>
      <c r="D78" s="96"/>
      <c r="E78" s="97"/>
      <c r="F78" s="96"/>
      <c r="G78" s="97"/>
      <c r="H78" s="29">
        <v>0</v>
      </c>
      <c r="I78" s="21"/>
    </row>
    <row r="79" spans="2:9" ht="16.2" thickBot="1" x14ac:dyDescent="0.35">
      <c r="B79" s="59" t="s">
        <v>39</v>
      </c>
      <c r="C79" s="60">
        <v>202</v>
      </c>
      <c r="D79" s="96"/>
      <c r="E79" s="97"/>
      <c r="F79" s="96"/>
      <c r="G79" s="97"/>
      <c r="H79" s="29">
        <v>0</v>
      </c>
      <c r="I79" s="21"/>
    </row>
    <row r="80" spans="2:9" ht="35.25" customHeight="1" thickBot="1" x14ac:dyDescent="0.35">
      <c r="B80" s="59" t="s">
        <v>42</v>
      </c>
      <c r="C80" s="60">
        <v>210</v>
      </c>
      <c r="D80" s="96"/>
      <c r="E80" s="97"/>
      <c r="F80" s="96"/>
      <c r="G80" s="97"/>
      <c r="H80" s="29">
        <v>0</v>
      </c>
      <c r="I80" s="21"/>
    </row>
    <row r="81" spans="2:9" ht="25.5" customHeight="1" thickBot="1" x14ac:dyDescent="0.35">
      <c r="B81" s="59" t="s">
        <v>43</v>
      </c>
      <c r="C81" s="60">
        <v>220</v>
      </c>
      <c r="D81" s="96">
        <v>0</v>
      </c>
      <c r="E81" s="97"/>
      <c r="F81" s="96">
        <v>0</v>
      </c>
      <c r="G81" s="97"/>
      <c r="H81" s="29">
        <v>0</v>
      </c>
      <c r="I81" s="21"/>
    </row>
    <row r="82" spans="2:9" ht="21.75" customHeight="1" thickBot="1" x14ac:dyDescent="0.35">
      <c r="B82" s="59" t="s">
        <v>44</v>
      </c>
      <c r="C82" s="60">
        <v>221</v>
      </c>
      <c r="D82" s="96"/>
      <c r="E82" s="97"/>
      <c r="F82" s="96"/>
      <c r="G82" s="97"/>
      <c r="H82" s="29">
        <v>0</v>
      </c>
      <c r="I82" s="21"/>
    </row>
    <row r="83" spans="2:9" ht="18.75" customHeight="1" thickBot="1" x14ac:dyDescent="0.35">
      <c r="B83" s="59" t="s">
        <v>45</v>
      </c>
      <c r="C83" s="60">
        <v>222</v>
      </c>
      <c r="D83" s="96"/>
      <c r="E83" s="97"/>
      <c r="F83" s="96"/>
      <c r="G83" s="97"/>
      <c r="H83" s="29">
        <v>0</v>
      </c>
      <c r="I83" s="21"/>
    </row>
    <row r="84" spans="2:9" ht="32.25" customHeight="1" thickBot="1" x14ac:dyDescent="0.35">
      <c r="B84" s="59" t="s">
        <v>46</v>
      </c>
      <c r="C84" s="60">
        <v>230</v>
      </c>
      <c r="D84" s="96"/>
      <c r="E84" s="97"/>
      <c r="F84" s="96"/>
      <c r="G84" s="97"/>
      <c r="H84" s="29">
        <v>0</v>
      </c>
      <c r="I84" s="21"/>
    </row>
    <row r="85" spans="2:9" ht="15.75" customHeight="1" x14ac:dyDescent="0.3">
      <c r="B85" s="191" t="s">
        <v>47</v>
      </c>
      <c r="C85" s="192"/>
      <c r="D85" s="192"/>
      <c r="E85" s="192"/>
      <c r="F85" s="192"/>
      <c r="G85" s="192"/>
      <c r="H85" s="192"/>
      <c r="I85" s="193"/>
    </row>
    <row r="86" spans="2:9" ht="16.2" thickBot="1" x14ac:dyDescent="0.35">
      <c r="B86" s="194" t="s">
        <v>48</v>
      </c>
      <c r="C86" s="195"/>
      <c r="D86" s="195"/>
      <c r="E86" s="195"/>
      <c r="F86" s="195"/>
      <c r="G86" s="195"/>
      <c r="H86" s="195"/>
      <c r="I86" s="196"/>
    </row>
    <row r="87" spans="2:9" ht="16.5" customHeight="1" x14ac:dyDescent="0.3">
      <c r="B87" s="114" t="s">
        <v>49</v>
      </c>
      <c r="C87" s="117">
        <v>240</v>
      </c>
      <c r="D87" s="197">
        <f>584.67+328.9</f>
        <v>913.56999999999994</v>
      </c>
      <c r="E87" s="198"/>
      <c r="F87" s="259">
        <v>792.17</v>
      </c>
      <c r="G87" s="260"/>
      <c r="H87" s="177">
        <f>F87-D87</f>
        <v>-121.39999999999998</v>
      </c>
      <c r="I87" s="201">
        <f>F87/D87*100</f>
        <v>86.711472574624821</v>
      </c>
    </row>
    <row r="88" spans="2:9" ht="6" customHeight="1" thickBot="1" x14ac:dyDescent="0.35">
      <c r="B88" s="116"/>
      <c r="C88" s="119"/>
      <c r="D88" s="199"/>
      <c r="E88" s="200"/>
      <c r="F88" s="261"/>
      <c r="G88" s="262"/>
      <c r="H88" s="178"/>
      <c r="I88" s="202"/>
    </row>
    <row r="89" spans="2:9" ht="20.25" customHeight="1" x14ac:dyDescent="0.3">
      <c r="B89" s="114" t="s">
        <v>50</v>
      </c>
      <c r="C89" s="117">
        <v>250</v>
      </c>
      <c r="D89" s="197">
        <f>2524.88+2524.88</f>
        <v>5049.76</v>
      </c>
      <c r="E89" s="198"/>
      <c r="F89" s="259">
        <v>5005.21</v>
      </c>
      <c r="G89" s="260"/>
      <c r="H89" s="177">
        <f>F89-D89</f>
        <v>-44.550000000000182</v>
      </c>
      <c r="I89" s="180">
        <f>F89/D89</f>
        <v>0.99117779854884192</v>
      </c>
    </row>
    <row r="90" spans="2:9" ht="0.75" customHeight="1" thickBot="1" x14ac:dyDescent="0.35">
      <c r="B90" s="116"/>
      <c r="C90" s="119"/>
      <c r="D90" s="199"/>
      <c r="E90" s="200"/>
      <c r="F90" s="261"/>
      <c r="G90" s="262"/>
      <c r="H90" s="178"/>
      <c r="I90" s="181"/>
    </row>
    <row r="91" spans="2:9" ht="21" customHeight="1" thickBot="1" x14ac:dyDescent="0.35">
      <c r="B91" s="59" t="s">
        <v>51</v>
      </c>
      <c r="C91" s="37">
        <v>260</v>
      </c>
      <c r="D91" s="203">
        <f>555.47+555.47</f>
        <v>1110.94</v>
      </c>
      <c r="E91" s="204"/>
      <c r="F91" s="276">
        <v>1103.6600000000001</v>
      </c>
      <c r="G91" s="277"/>
      <c r="H91" s="61">
        <f>F91-D91</f>
        <v>-7.2799999999999727</v>
      </c>
      <c r="I91" s="38">
        <f>F91/D91</f>
        <v>0.99344699083658883</v>
      </c>
    </row>
    <row r="92" spans="2:9" ht="21" customHeight="1" thickBot="1" x14ac:dyDescent="0.35">
      <c r="B92" s="59" t="s">
        <v>52</v>
      </c>
      <c r="C92" s="60">
        <v>270</v>
      </c>
      <c r="D92" s="156">
        <v>0</v>
      </c>
      <c r="E92" s="157"/>
      <c r="F92" s="276">
        <v>483.08</v>
      </c>
      <c r="G92" s="277"/>
      <c r="H92" s="61">
        <f>F92-D92</f>
        <v>483.08</v>
      </c>
      <c r="I92" s="38" t="s">
        <v>114</v>
      </c>
    </row>
    <row r="93" spans="2:9" ht="21.75" customHeight="1" thickBot="1" x14ac:dyDescent="0.35">
      <c r="B93" s="114" t="s">
        <v>53</v>
      </c>
      <c r="C93" s="117">
        <v>280</v>
      </c>
      <c r="D93" s="205">
        <f>593.98+610.08</f>
        <v>1204.06</v>
      </c>
      <c r="E93" s="198"/>
      <c r="F93" s="259">
        <v>841.31</v>
      </c>
      <c r="G93" s="260"/>
      <c r="H93" s="177">
        <f>F93-D93</f>
        <v>-362.75</v>
      </c>
      <c r="I93" s="180">
        <f>F93/D93</f>
        <v>0.69872763815756689</v>
      </c>
    </row>
    <row r="94" spans="2:9" ht="15" hidden="1" thickBot="1" x14ac:dyDescent="0.35">
      <c r="B94" s="116"/>
      <c r="C94" s="119"/>
      <c r="D94" s="199"/>
      <c r="E94" s="200"/>
      <c r="F94" s="261"/>
      <c r="G94" s="262"/>
      <c r="H94" s="178"/>
      <c r="I94" s="181"/>
    </row>
    <row r="95" spans="2:9" ht="27.75" customHeight="1" thickBot="1" x14ac:dyDescent="0.35">
      <c r="B95" s="114" t="s">
        <v>54</v>
      </c>
      <c r="C95" s="117">
        <v>290</v>
      </c>
      <c r="D95" s="169">
        <f>D87+D89+D91+D92+D93</f>
        <v>8278.33</v>
      </c>
      <c r="E95" s="170"/>
      <c r="F95" s="259">
        <f>F87+F89+F91+F92+F93</f>
        <v>8225.43</v>
      </c>
      <c r="G95" s="260"/>
      <c r="H95" s="177">
        <f>F95-D95</f>
        <v>-52.899999999999636</v>
      </c>
      <c r="I95" s="180">
        <f>F95/D95</f>
        <v>0.99360982227091699</v>
      </c>
    </row>
    <row r="96" spans="2:9" ht="3" hidden="1" customHeight="1" thickBot="1" x14ac:dyDescent="0.35">
      <c r="B96" s="116"/>
      <c r="C96" s="119"/>
      <c r="D96" s="171"/>
      <c r="E96" s="172"/>
      <c r="F96" s="261"/>
      <c r="G96" s="262"/>
      <c r="H96" s="178"/>
      <c r="I96" s="181"/>
    </row>
    <row r="97" spans="2:9" ht="4.5" customHeight="1" x14ac:dyDescent="0.3">
      <c r="B97" s="191"/>
      <c r="C97" s="192"/>
      <c r="D97" s="192"/>
      <c r="E97" s="192"/>
      <c r="F97" s="192"/>
      <c r="G97" s="192"/>
      <c r="H97" s="192"/>
      <c r="I97" s="193"/>
    </row>
    <row r="98" spans="2:9" ht="20.25" customHeight="1" thickBot="1" x14ac:dyDescent="0.35">
      <c r="B98" s="194" t="s">
        <v>55</v>
      </c>
      <c r="C98" s="195"/>
      <c r="D98" s="195"/>
      <c r="E98" s="195"/>
      <c r="F98" s="195"/>
      <c r="G98" s="195"/>
      <c r="H98" s="195"/>
      <c r="I98" s="196"/>
    </row>
    <row r="99" spans="2:9" ht="51.75" customHeight="1" thickBot="1" x14ac:dyDescent="0.35">
      <c r="B99" s="65" t="s">
        <v>56</v>
      </c>
      <c r="C99" s="64">
        <v>300</v>
      </c>
      <c r="D99" s="67">
        <v>0</v>
      </c>
      <c r="E99" s="135">
        <v>0</v>
      </c>
      <c r="F99" s="136"/>
      <c r="G99" s="135">
        <v>0</v>
      </c>
      <c r="H99" s="136"/>
      <c r="I99" s="39"/>
    </row>
    <row r="100" spans="2:9" ht="21.75" customHeight="1" thickBot="1" x14ac:dyDescent="0.35">
      <c r="B100" s="59" t="s">
        <v>57</v>
      </c>
      <c r="C100" s="60">
        <v>301</v>
      </c>
      <c r="D100" s="60">
        <v>0</v>
      </c>
      <c r="E100" s="96">
        <v>0</v>
      </c>
      <c r="F100" s="97"/>
      <c r="G100" s="206">
        <v>0</v>
      </c>
      <c r="H100" s="207"/>
      <c r="I100" s="21"/>
    </row>
    <row r="101" spans="2:9" ht="16.2" thickBot="1" x14ac:dyDescent="0.35">
      <c r="B101" s="40">
        <v>1</v>
      </c>
      <c r="C101" s="67">
        <v>2</v>
      </c>
      <c r="D101" s="67">
        <v>3</v>
      </c>
      <c r="E101" s="135">
        <v>4</v>
      </c>
      <c r="F101" s="136"/>
      <c r="G101" s="135">
        <v>5</v>
      </c>
      <c r="H101" s="136"/>
      <c r="I101" s="57">
        <v>6</v>
      </c>
    </row>
    <row r="102" spans="2:9" ht="34.5" customHeight="1" thickBot="1" x14ac:dyDescent="0.35">
      <c r="B102" s="59" t="s">
        <v>58</v>
      </c>
      <c r="C102" s="60">
        <v>302</v>
      </c>
      <c r="D102" s="60">
        <v>0</v>
      </c>
      <c r="E102" s="96">
        <v>0</v>
      </c>
      <c r="F102" s="97"/>
      <c r="G102" s="206">
        <v>0</v>
      </c>
      <c r="H102" s="207"/>
      <c r="I102" s="21"/>
    </row>
    <row r="103" spans="2:9" ht="34.5" customHeight="1" thickBot="1" x14ac:dyDescent="0.35">
      <c r="B103" s="59" t="s">
        <v>59</v>
      </c>
      <c r="C103" s="60">
        <v>303</v>
      </c>
      <c r="D103" s="60"/>
      <c r="E103" s="96"/>
      <c r="F103" s="97"/>
      <c r="G103" s="206"/>
      <c r="H103" s="207"/>
      <c r="I103" s="21"/>
    </row>
    <row r="104" spans="2:9" ht="18" customHeight="1" x14ac:dyDescent="0.3">
      <c r="B104" s="62" t="s">
        <v>60</v>
      </c>
      <c r="C104" s="117">
        <v>304</v>
      </c>
      <c r="D104" s="117"/>
      <c r="E104" s="148"/>
      <c r="F104" s="149"/>
      <c r="G104" s="208">
        <v>0</v>
      </c>
      <c r="H104" s="209"/>
      <c r="I104" s="133"/>
    </row>
    <row r="105" spans="2:9" ht="16.2" thickBot="1" x14ac:dyDescent="0.35">
      <c r="B105" s="59" t="s">
        <v>61</v>
      </c>
      <c r="C105" s="119"/>
      <c r="D105" s="119"/>
      <c r="E105" s="150"/>
      <c r="F105" s="151"/>
      <c r="G105" s="210"/>
      <c r="H105" s="211"/>
      <c r="I105" s="134"/>
    </row>
    <row r="106" spans="2:9" ht="35.25" customHeight="1" thickBot="1" x14ac:dyDescent="0.35">
      <c r="B106" s="59" t="s">
        <v>62</v>
      </c>
      <c r="C106" s="60" t="s">
        <v>63</v>
      </c>
      <c r="D106" s="60"/>
      <c r="E106" s="96"/>
      <c r="F106" s="97"/>
      <c r="G106" s="206">
        <v>0</v>
      </c>
      <c r="H106" s="207"/>
      <c r="I106" s="21"/>
    </row>
    <row r="107" spans="2:9" ht="16.2" thickBot="1" x14ac:dyDescent="0.35">
      <c r="B107" s="59" t="s">
        <v>64</v>
      </c>
      <c r="C107" s="60" t="s">
        <v>65</v>
      </c>
      <c r="D107" s="60"/>
      <c r="E107" s="96"/>
      <c r="F107" s="97"/>
      <c r="G107" s="206">
        <v>0</v>
      </c>
      <c r="H107" s="207"/>
      <c r="I107" s="21"/>
    </row>
    <row r="108" spans="2:9" ht="42.75" customHeight="1" thickBot="1" x14ac:dyDescent="0.35">
      <c r="B108" s="65" t="s">
        <v>66</v>
      </c>
      <c r="C108" s="64">
        <v>310</v>
      </c>
      <c r="D108" s="64">
        <v>0</v>
      </c>
      <c r="E108" s="106">
        <v>0</v>
      </c>
      <c r="F108" s="107"/>
      <c r="G108" s="135">
        <v>0</v>
      </c>
      <c r="H108" s="136"/>
      <c r="I108" s="21"/>
    </row>
    <row r="109" spans="2:9" ht="46.5" customHeight="1" thickBot="1" x14ac:dyDescent="0.35">
      <c r="B109" s="59" t="s">
        <v>67</v>
      </c>
      <c r="C109" s="60">
        <v>311</v>
      </c>
      <c r="D109" s="60"/>
      <c r="E109" s="96"/>
      <c r="F109" s="97"/>
      <c r="G109" s="206">
        <v>0</v>
      </c>
      <c r="H109" s="207"/>
      <c r="I109" s="21"/>
    </row>
    <row r="110" spans="2:9" ht="30" customHeight="1" thickBot="1" x14ac:dyDescent="0.35">
      <c r="B110" s="59" t="s">
        <v>68</v>
      </c>
      <c r="C110" s="60">
        <v>312</v>
      </c>
      <c r="D110" s="60"/>
      <c r="E110" s="96"/>
      <c r="F110" s="97"/>
      <c r="G110" s="206">
        <v>0</v>
      </c>
      <c r="H110" s="207"/>
      <c r="I110" s="21"/>
    </row>
    <row r="111" spans="2:9" ht="16.2" thickBot="1" x14ac:dyDescent="0.35">
      <c r="B111" s="59" t="s">
        <v>69</v>
      </c>
      <c r="C111" s="60">
        <v>313</v>
      </c>
      <c r="D111" s="60"/>
      <c r="E111" s="96"/>
      <c r="F111" s="97"/>
      <c r="G111" s="206">
        <v>0</v>
      </c>
      <c r="H111" s="207"/>
      <c r="I111" s="21"/>
    </row>
    <row r="112" spans="2:9" ht="33" customHeight="1" thickBot="1" x14ac:dyDescent="0.35">
      <c r="B112" s="141" t="s">
        <v>70</v>
      </c>
      <c r="C112" s="141">
        <v>320</v>
      </c>
      <c r="D112" s="141">
        <f>D114</f>
        <v>1110.94</v>
      </c>
      <c r="E112" s="212">
        <f>F114</f>
        <v>1103.6600000000001</v>
      </c>
      <c r="F112" s="124"/>
      <c r="G112" s="213">
        <f>E112-D112</f>
        <v>-7.2799999999999727</v>
      </c>
      <c r="H112" s="214"/>
      <c r="I112" s="222">
        <f>E112/D112*100</f>
        <v>99.344699083658881</v>
      </c>
    </row>
    <row r="113" spans="2:9" ht="15.75" hidden="1" customHeight="1" thickBot="1" x14ac:dyDescent="0.35">
      <c r="B113" s="142"/>
      <c r="C113" s="142"/>
      <c r="D113" s="142"/>
      <c r="E113" s="127"/>
      <c r="F113" s="128"/>
      <c r="G113" s="215"/>
      <c r="H113" s="216"/>
      <c r="I113" s="223"/>
    </row>
    <row r="114" spans="2:9" ht="48.75" customHeight="1" thickBot="1" x14ac:dyDescent="0.35">
      <c r="B114" s="24" t="s">
        <v>71</v>
      </c>
      <c r="C114" s="24">
        <v>321</v>
      </c>
      <c r="D114" s="27">
        <f>D91</f>
        <v>1110.94</v>
      </c>
      <c r="E114" s="27">
        <f t="shared" ref="E114:F114" si="1">E91</f>
        <v>0</v>
      </c>
      <c r="F114" s="27">
        <f t="shared" si="1"/>
        <v>1103.6600000000001</v>
      </c>
      <c r="G114" s="135">
        <f>F114-D114</f>
        <v>-7.2799999999999727</v>
      </c>
      <c r="H114" s="136"/>
      <c r="I114" s="41">
        <f>E114/D114%</f>
        <v>0</v>
      </c>
    </row>
    <row r="115" spans="2:9" ht="16.2" thickBot="1" x14ac:dyDescent="0.35">
      <c r="B115" s="59" t="s">
        <v>72</v>
      </c>
      <c r="C115" s="60">
        <v>322</v>
      </c>
      <c r="D115" s="60"/>
      <c r="E115" s="96"/>
      <c r="F115" s="97"/>
      <c r="G115" s="206">
        <v>0</v>
      </c>
      <c r="H115" s="207"/>
      <c r="I115" s="21"/>
    </row>
    <row r="116" spans="2:9" ht="28.5" customHeight="1" thickBot="1" x14ac:dyDescent="0.35">
      <c r="B116" s="59" t="s">
        <v>73</v>
      </c>
      <c r="C116" s="60">
        <v>330</v>
      </c>
      <c r="D116" s="63">
        <f>D117</f>
        <v>1161.4448000000002</v>
      </c>
      <c r="E116" s="106">
        <f>E117</f>
        <v>1147.3900000000001</v>
      </c>
      <c r="F116" s="107"/>
      <c r="G116" s="206">
        <v>0</v>
      </c>
      <c r="H116" s="207"/>
      <c r="I116" s="21"/>
    </row>
    <row r="117" spans="2:9" ht="27" customHeight="1" thickBot="1" x14ac:dyDescent="0.35">
      <c r="B117" s="59" t="s">
        <v>105</v>
      </c>
      <c r="C117" s="60">
        <v>331</v>
      </c>
      <c r="D117" s="63">
        <f>D89*0.23</f>
        <v>1161.4448000000002</v>
      </c>
      <c r="E117" s="106">
        <v>1147.3900000000001</v>
      </c>
      <c r="F117" s="107"/>
      <c r="G117" s="217">
        <f>E117-D117</f>
        <v>-14.054800000000114</v>
      </c>
      <c r="H117" s="218"/>
      <c r="I117" s="42">
        <f>E117/D117*100</f>
        <v>98.789886527538798</v>
      </c>
    </row>
    <row r="118" spans="2:9" ht="31.8" thickBot="1" x14ac:dyDescent="0.35">
      <c r="B118" s="59" t="s">
        <v>110</v>
      </c>
      <c r="C118" s="60">
        <v>332</v>
      </c>
      <c r="D118" s="60">
        <v>0</v>
      </c>
      <c r="E118" s="96">
        <v>0</v>
      </c>
      <c r="F118" s="97"/>
      <c r="G118" s="217">
        <f>E118-D118</f>
        <v>0</v>
      </c>
      <c r="H118" s="218"/>
      <c r="I118" s="42" t="e">
        <f>E118/D118*100</f>
        <v>#DIV/0!</v>
      </c>
    </row>
    <row r="119" spans="2:9" ht="15.6" x14ac:dyDescent="0.3">
      <c r="B119" s="219"/>
      <c r="C119" s="220"/>
      <c r="D119" s="220"/>
      <c r="E119" s="220"/>
      <c r="F119" s="220"/>
      <c r="G119" s="220"/>
      <c r="H119" s="220"/>
      <c r="I119" s="221"/>
    </row>
    <row r="120" spans="2:9" ht="16.2" thickBot="1" x14ac:dyDescent="0.35">
      <c r="B120" s="194" t="s">
        <v>74</v>
      </c>
      <c r="C120" s="195"/>
      <c r="D120" s="195"/>
      <c r="E120" s="195"/>
      <c r="F120" s="195"/>
      <c r="G120" s="195"/>
      <c r="H120" s="195"/>
      <c r="I120" s="196"/>
    </row>
    <row r="121" spans="2:9" ht="21.75" customHeight="1" thickBot="1" x14ac:dyDescent="0.35">
      <c r="B121" s="59" t="s">
        <v>75</v>
      </c>
      <c r="C121" s="60">
        <v>340</v>
      </c>
      <c r="D121" s="60"/>
      <c r="E121" s="96"/>
      <c r="F121" s="97"/>
      <c r="G121" s="206">
        <v>0</v>
      </c>
      <c r="H121" s="207"/>
      <c r="I121" s="21"/>
    </row>
    <row r="122" spans="2:9" ht="21" customHeight="1" thickBot="1" x14ac:dyDescent="0.35">
      <c r="B122" s="59" t="s">
        <v>76</v>
      </c>
      <c r="C122" s="60">
        <v>341</v>
      </c>
      <c r="D122" s="60"/>
      <c r="E122" s="96"/>
      <c r="F122" s="97"/>
      <c r="G122" s="206">
        <v>0</v>
      </c>
      <c r="H122" s="207"/>
      <c r="I122" s="21"/>
    </row>
    <row r="123" spans="2:9" ht="45" customHeight="1" thickBot="1" x14ac:dyDescent="0.35">
      <c r="B123" s="114" t="s">
        <v>77</v>
      </c>
      <c r="C123" s="117">
        <v>350</v>
      </c>
      <c r="D123" s="141">
        <v>0</v>
      </c>
      <c r="E123" s="280">
        <v>152.30000000000001</v>
      </c>
      <c r="F123" s="281"/>
      <c r="G123" s="213">
        <v>0</v>
      </c>
      <c r="H123" s="214"/>
      <c r="I123" s="224" t="s">
        <v>114</v>
      </c>
    </row>
    <row r="124" spans="2:9" ht="15" hidden="1" thickBot="1" x14ac:dyDescent="0.35">
      <c r="B124" s="116"/>
      <c r="C124" s="119"/>
      <c r="D124" s="142"/>
      <c r="E124" s="282"/>
      <c r="F124" s="283"/>
      <c r="G124" s="215"/>
      <c r="H124" s="216"/>
      <c r="I124" s="225"/>
    </row>
    <row r="125" spans="2:9" ht="10.5" customHeight="1" x14ac:dyDescent="0.3">
      <c r="B125" s="226" t="s">
        <v>76</v>
      </c>
      <c r="C125" s="229">
        <v>351</v>
      </c>
      <c r="D125" s="229">
        <v>0</v>
      </c>
      <c r="E125" s="232">
        <v>0</v>
      </c>
      <c r="F125" s="233"/>
      <c r="G125" s="232">
        <v>0</v>
      </c>
      <c r="H125" s="233"/>
      <c r="I125" s="238">
        <v>0</v>
      </c>
    </row>
    <row r="126" spans="2:9" ht="13.5" customHeight="1" thickBot="1" x14ac:dyDescent="0.35">
      <c r="B126" s="227"/>
      <c r="C126" s="230"/>
      <c r="D126" s="230"/>
      <c r="E126" s="234"/>
      <c r="F126" s="235"/>
      <c r="G126" s="234"/>
      <c r="H126" s="235"/>
      <c r="I126" s="239"/>
    </row>
    <row r="127" spans="2:9" ht="15" hidden="1" thickBot="1" x14ac:dyDescent="0.35">
      <c r="B127" s="228"/>
      <c r="C127" s="231"/>
      <c r="D127" s="231"/>
      <c r="E127" s="236"/>
      <c r="F127" s="237"/>
      <c r="G127" s="236"/>
      <c r="H127" s="237"/>
      <c r="I127" s="240"/>
    </row>
    <row r="128" spans="2:9" ht="33.75" customHeight="1" thickBot="1" x14ac:dyDescent="0.35">
      <c r="B128" s="10" t="s">
        <v>78</v>
      </c>
      <c r="C128" s="10">
        <v>360</v>
      </c>
      <c r="D128" s="44">
        <v>0</v>
      </c>
      <c r="E128" s="243">
        <v>0</v>
      </c>
      <c r="F128" s="244"/>
      <c r="G128" s="243"/>
      <c r="H128" s="244"/>
      <c r="I128" s="11"/>
    </row>
    <row r="129" spans="2:9" ht="20.25" customHeight="1" thickBot="1" x14ac:dyDescent="0.35">
      <c r="B129" s="68" t="s">
        <v>76</v>
      </c>
      <c r="C129" s="74">
        <v>361</v>
      </c>
      <c r="D129" s="74">
        <v>0</v>
      </c>
      <c r="E129" s="243">
        <v>0</v>
      </c>
      <c r="F129" s="244"/>
      <c r="G129" s="243"/>
      <c r="H129" s="244"/>
      <c r="I129" s="8"/>
    </row>
    <row r="130" spans="2:9" ht="29.25" customHeight="1" thickBot="1" x14ac:dyDescent="0.35">
      <c r="B130" s="68" t="s">
        <v>79</v>
      </c>
      <c r="C130" s="74">
        <v>370</v>
      </c>
      <c r="D130" s="74"/>
      <c r="E130" s="249"/>
      <c r="F130" s="250"/>
      <c r="G130" s="243">
        <v>0</v>
      </c>
      <c r="H130" s="244"/>
      <c r="I130" s="6"/>
    </row>
    <row r="131" spans="2:9" ht="21" customHeight="1" thickBot="1" x14ac:dyDescent="0.35">
      <c r="B131" s="68" t="s">
        <v>76</v>
      </c>
      <c r="C131" s="74">
        <v>371</v>
      </c>
      <c r="D131" s="74"/>
      <c r="E131" s="249"/>
      <c r="F131" s="250"/>
      <c r="G131" s="243">
        <v>0</v>
      </c>
      <c r="H131" s="244"/>
      <c r="I131" s="6"/>
    </row>
    <row r="132" spans="2:9" ht="60.75" customHeight="1" thickBot="1" x14ac:dyDescent="0.35">
      <c r="B132" s="68" t="s">
        <v>80</v>
      </c>
      <c r="C132" s="74">
        <v>380</v>
      </c>
      <c r="D132" s="45">
        <f>D133</f>
        <v>0</v>
      </c>
      <c r="E132" s="19">
        <f t="shared" ref="E132" si="2">E133</f>
        <v>0</v>
      </c>
      <c r="F132" s="19">
        <f>E133</f>
        <v>0</v>
      </c>
      <c r="G132" s="241">
        <f>D132-E132</f>
        <v>0</v>
      </c>
      <c r="H132" s="242"/>
      <c r="I132" s="8" t="e">
        <f>D132/E132%</f>
        <v>#DIV/0!</v>
      </c>
    </row>
    <row r="133" spans="2:9" ht="24" customHeight="1" thickBot="1" x14ac:dyDescent="0.35">
      <c r="B133" s="68" t="s">
        <v>76</v>
      </c>
      <c r="C133" s="74">
        <v>381</v>
      </c>
      <c r="D133" s="46">
        <v>0</v>
      </c>
      <c r="E133" s="243">
        <v>0</v>
      </c>
      <c r="F133" s="244"/>
      <c r="G133" s="241"/>
      <c r="H133" s="242"/>
      <c r="I133" s="7"/>
    </row>
    <row r="134" spans="2:9" ht="32.25" customHeight="1" thickBot="1" x14ac:dyDescent="0.35">
      <c r="B134" s="229" t="s">
        <v>81</v>
      </c>
      <c r="C134" s="229">
        <v>390</v>
      </c>
      <c r="D134" s="48">
        <f>D121+D123+D128+D130+D132</f>
        <v>0</v>
      </c>
      <c r="E134" s="245">
        <f t="shared" ref="E134:F134" si="3">E121+E123+E128+E130+E132</f>
        <v>152.30000000000001</v>
      </c>
      <c r="F134" s="246">
        <f t="shared" si="3"/>
        <v>0</v>
      </c>
      <c r="G134" s="232">
        <v>0</v>
      </c>
      <c r="H134" s="233"/>
      <c r="I134" s="265" t="e">
        <f>E134/D134</f>
        <v>#DIV/0!</v>
      </c>
    </row>
    <row r="135" spans="2:9" ht="15" hidden="1" customHeight="1" thickBot="1" x14ac:dyDescent="0.35">
      <c r="B135" s="231"/>
      <c r="C135" s="231"/>
      <c r="D135" s="43"/>
      <c r="E135" s="247"/>
      <c r="F135" s="248"/>
      <c r="G135" s="236"/>
      <c r="H135" s="237"/>
      <c r="I135" s="266"/>
    </row>
    <row r="136" spans="2:9" ht="30.75" customHeight="1" thickBot="1" x14ac:dyDescent="0.35">
      <c r="B136" s="10" t="s">
        <v>82</v>
      </c>
      <c r="C136" s="10">
        <v>391</v>
      </c>
      <c r="D136" s="49">
        <f>D122+D125+D129+D131+D133</f>
        <v>0</v>
      </c>
      <c r="E136" s="15">
        <f t="shared" ref="E136" si="4">E122+E125+E129+E131+E133</f>
        <v>0</v>
      </c>
      <c r="F136" s="47">
        <f>E122+E125+E129+E131+E133</f>
        <v>0</v>
      </c>
      <c r="G136" s="267">
        <v>0</v>
      </c>
      <c r="H136" s="268"/>
      <c r="I136" s="20" t="e">
        <f>E136/D136</f>
        <v>#DIV/0!</v>
      </c>
    </row>
    <row r="137" spans="2:9" ht="15.6" x14ac:dyDescent="0.3">
      <c r="B137" s="269"/>
      <c r="C137" s="270"/>
      <c r="D137" s="270"/>
      <c r="E137" s="270"/>
      <c r="F137" s="270"/>
      <c r="G137" s="270"/>
      <c r="H137" s="270"/>
      <c r="I137" s="271"/>
    </row>
    <row r="138" spans="2:9" ht="16.2" thickBot="1" x14ac:dyDescent="0.35">
      <c r="B138" s="93" t="s">
        <v>83</v>
      </c>
      <c r="C138" s="94"/>
      <c r="D138" s="94"/>
      <c r="E138" s="94"/>
      <c r="F138" s="94"/>
      <c r="G138" s="94"/>
      <c r="H138" s="94"/>
      <c r="I138" s="95"/>
    </row>
    <row r="139" spans="2:9" ht="21" customHeight="1" thickBot="1" x14ac:dyDescent="0.35">
      <c r="B139" s="226" t="s">
        <v>84</v>
      </c>
      <c r="C139" s="229">
        <v>400</v>
      </c>
      <c r="D139" s="232">
        <v>55.5</v>
      </c>
      <c r="E139" s="233"/>
      <c r="F139" s="232">
        <v>55.5</v>
      </c>
      <c r="G139" s="233"/>
      <c r="H139" s="272"/>
      <c r="I139" s="274"/>
    </row>
    <row r="140" spans="2:9" ht="15" hidden="1" thickBot="1" x14ac:dyDescent="0.35">
      <c r="B140" s="228"/>
      <c r="C140" s="231"/>
      <c r="D140" s="236"/>
      <c r="E140" s="237"/>
      <c r="F140" s="236"/>
      <c r="G140" s="237"/>
      <c r="H140" s="273"/>
      <c r="I140" s="275"/>
    </row>
    <row r="141" spans="2:9" ht="20.25" customHeight="1" thickBot="1" x14ac:dyDescent="0.35">
      <c r="B141" s="229" t="s">
        <v>85</v>
      </c>
      <c r="C141" s="229">
        <v>410</v>
      </c>
      <c r="D141" s="179">
        <v>25911.79</v>
      </c>
      <c r="E141" s="145"/>
      <c r="F141" s="259">
        <v>25947.38</v>
      </c>
      <c r="G141" s="260"/>
      <c r="H141" s="263"/>
      <c r="I141" s="263"/>
    </row>
    <row r="142" spans="2:9" ht="15" hidden="1" thickBot="1" x14ac:dyDescent="0.35">
      <c r="B142" s="231"/>
      <c r="C142" s="231"/>
      <c r="D142" s="146"/>
      <c r="E142" s="147"/>
      <c r="F142" s="261"/>
      <c r="G142" s="262"/>
      <c r="H142" s="264"/>
      <c r="I142" s="264"/>
    </row>
    <row r="143" spans="2:9" ht="20.25" customHeight="1" thickBot="1" x14ac:dyDescent="0.35">
      <c r="B143" s="10" t="s">
        <v>86</v>
      </c>
      <c r="C143" s="10">
        <v>420</v>
      </c>
      <c r="D143" s="251">
        <v>0</v>
      </c>
      <c r="E143" s="252"/>
      <c r="F143" s="253">
        <v>0</v>
      </c>
      <c r="G143" s="254"/>
      <c r="H143" s="16"/>
      <c r="I143" s="17"/>
    </row>
    <row r="144" spans="2:9" ht="31.8" thickBot="1" x14ac:dyDescent="0.35">
      <c r="B144" s="52" t="s">
        <v>87</v>
      </c>
      <c r="C144" s="53">
        <v>430</v>
      </c>
      <c r="D144" s="255">
        <v>0</v>
      </c>
      <c r="E144" s="256"/>
      <c r="F144" s="257">
        <v>0</v>
      </c>
      <c r="G144" s="258"/>
      <c r="H144" s="16"/>
      <c r="I144" s="9"/>
    </row>
    <row r="145" spans="2:9" ht="15" thickTop="1" x14ac:dyDescent="0.3"/>
    <row r="147" spans="2:9" x14ac:dyDescent="0.3">
      <c r="B147" s="18"/>
      <c r="H147" s="18"/>
      <c r="I147" s="18"/>
    </row>
    <row r="148" spans="2:9" x14ac:dyDescent="0.3">
      <c r="B148" s="18" t="s">
        <v>107</v>
      </c>
      <c r="H148" s="18" t="s">
        <v>111</v>
      </c>
    </row>
  </sheetData>
  <mergeCells count="280">
    <mergeCell ref="H40:H41"/>
    <mergeCell ref="I40:I41"/>
    <mergeCell ref="D143:E143"/>
    <mergeCell ref="F143:G143"/>
    <mergeCell ref="D144:E144"/>
    <mergeCell ref="F144:G144"/>
    <mergeCell ref="B141:B142"/>
    <mergeCell ref="C141:C142"/>
    <mergeCell ref="D141:E142"/>
    <mergeCell ref="F141:G142"/>
    <mergeCell ref="H141:H142"/>
    <mergeCell ref="I141:I142"/>
    <mergeCell ref="I134:I135"/>
    <mergeCell ref="G136:H136"/>
    <mergeCell ref="B137:I137"/>
    <mergeCell ref="B138:I138"/>
    <mergeCell ref="B139:B140"/>
    <mergeCell ref="C139:C140"/>
    <mergeCell ref="D139:E140"/>
    <mergeCell ref="F139:G140"/>
    <mergeCell ref="H139:H140"/>
    <mergeCell ref="I139:I140"/>
    <mergeCell ref="E131:F131"/>
    <mergeCell ref="G131:H131"/>
    <mergeCell ref="G132:H132"/>
    <mergeCell ref="E133:F133"/>
    <mergeCell ref="G133:H133"/>
    <mergeCell ref="B134:B135"/>
    <mergeCell ref="C134:C135"/>
    <mergeCell ref="E134:F135"/>
    <mergeCell ref="G134:H135"/>
    <mergeCell ref="E128:F128"/>
    <mergeCell ref="G128:H128"/>
    <mergeCell ref="E129:F129"/>
    <mergeCell ref="G129:H129"/>
    <mergeCell ref="E130:F130"/>
    <mergeCell ref="G130:H130"/>
    <mergeCell ref="I123:I124"/>
    <mergeCell ref="B125:B127"/>
    <mergeCell ref="C125:C127"/>
    <mergeCell ref="D125:D127"/>
    <mergeCell ref="E125:F127"/>
    <mergeCell ref="G125:H127"/>
    <mergeCell ref="I125:I127"/>
    <mergeCell ref="E121:F121"/>
    <mergeCell ref="G121:H121"/>
    <mergeCell ref="E122:F122"/>
    <mergeCell ref="G122:H122"/>
    <mergeCell ref="B123:B124"/>
    <mergeCell ref="C123:C124"/>
    <mergeCell ref="D123:D124"/>
    <mergeCell ref="E123:F124"/>
    <mergeCell ref="G123:H124"/>
    <mergeCell ref="E117:F117"/>
    <mergeCell ref="G117:H117"/>
    <mergeCell ref="E118:F118"/>
    <mergeCell ref="G118:H118"/>
    <mergeCell ref="B119:I119"/>
    <mergeCell ref="B120:I120"/>
    <mergeCell ref="I112:I113"/>
    <mergeCell ref="G114:H114"/>
    <mergeCell ref="E115:F115"/>
    <mergeCell ref="G115:H115"/>
    <mergeCell ref="E116:F116"/>
    <mergeCell ref="G116:H116"/>
    <mergeCell ref="E110:F110"/>
    <mergeCell ref="G110:H110"/>
    <mergeCell ref="E111:F111"/>
    <mergeCell ref="G111:H111"/>
    <mergeCell ref="B112:B113"/>
    <mergeCell ref="C112:C113"/>
    <mergeCell ref="D112:D113"/>
    <mergeCell ref="E112:F113"/>
    <mergeCell ref="G112:H113"/>
    <mergeCell ref="E107:F107"/>
    <mergeCell ref="G107:H107"/>
    <mergeCell ref="E108:F108"/>
    <mergeCell ref="G108:H108"/>
    <mergeCell ref="E109:F109"/>
    <mergeCell ref="G109:H109"/>
    <mergeCell ref="C104:C105"/>
    <mergeCell ref="D104:D105"/>
    <mergeCell ref="E104:F105"/>
    <mergeCell ref="G104:H105"/>
    <mergeCell ref="I104:I105"/>
    <mergeCell ref="E106:F106"/>
    <mergeCell ref="G106:H106"/>
    <mergeCell ref="E101:F101"/>
    <mergeCell ref="G101:H101"/>
    <mergeCell ref="E102:F102"/>
    <mergeCell ref="G102:H102"/>
    <mergeCell ref="E103:F103"/>
    <mergeCell ref="G103:H103"/>
    <mergeCell ref="B97:I97"/>
    <mergeCell ref="B98:I98"/>
    <mergeCell ref="E99:F99"/>
    <mergeCell ref="G99:H99"/>
    <mergeCell ref="E100:F100"/>
    <mergeCell ref="G100:H100"/>
    <mergeCell ref="H93:H94"/>
    <mergeCell ref="I93:I94"/>
    <mergeCell ref="B95:B96"/>
    <mergeCell ref="C95:C96"/>
    <mergeCell ref="D95:E96"/>
    <mergeCell ref="F95:G96"/>
    <mergeCell ref="H95:H96"/>
    <mergeCell ref="I95:I96"/>
    <mergeCell ref="D91:E91"/>
    <mergeCell ref="F91:G91"/>
    <mergeCell ref="D92:E92"/>
    <mergeCell ref="F92:G92"/>
    <mergeCell ref="B93:B94"/>
    <mergeCell ref="C93:C94"/>
    <mergeCell ref="D93:E94"/>
    <mergeCell ref="F93:G94"/>
    <mergeCell ref="B89:B90"/>
    <mergeCell ref="C89:C90"/>
    <mergeCell ref="D89:E90"/>
    <mergeCell ref="F89:G90"/>
    <mergeCell ref="H89:H90"/>
    <mergeCell ref="I89:I90"/>
    <mergeCell ref="B85:I85"/>
    <mergeCell ref="B86:I86"/>
    <mergeCell ref="B87:B88"/>
    <mergeCell ref="C87:C88"/>
    <mergeCell ref="D87:E88"/>
    <mergeCell ref="F87:G88"/>
    <mergeCell ref="H87:H88"/>
    <mergeCell ref="I87:I88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H75:H76"/>
    <mergeCell ref="I75:I76"/>
    <mergeCell ref="D77:E77"/>
    <mergeCell ref="F77:G77"/>
    <mergeCell ref="D78:E78"/>
    <mergeCell ref="F78:G78"/>
    <mergeCell ref="D74:E74"/>
    <mergeCell ref="F74:G74"/>
    <mergeCell ref="B75:B76"/>
    <mergeCell ref="C75:C76"/>
    <mergeCell ref="D75:E76"/>
    <mergeCell ref="F75:G76"/>
    <mergeCell ref="D71:E71"/>
    <mergeCell ref="F71:G71"/>
    <mergeCell ref="D72:E72"/>
    <mergeCell ref="F72:G72"/>
    <mergeCell ref="D73:E73"/>
    <mergeCell ref="F73:G73"/>
    <mergeCell ref="C68:C69"/>
    <mergeCell ref="D68:E69"/>
    <mergeCell ref="F68:G69"/>
    <mergeCell ref="H68:H69"/>
    <mergeCell ref="I68:I69"/>
    <mergeCell ref="D70:E70"/>
    <mergeCell ref="F70:G70"/>
    <mergeCell ref="B65:B67"/>
    <mergeCell ref="C65:C67"/>
    <mergeCell ref="D65:E67"/>
    <mergeCell ref="F65:G67"/>
    <mergeCell ref="H65:H67"/>
    <mergeCell ref="I65:I67"/>
    <mergeCell ref="B63:B64"/>
    <mergeCell ref="C63:C64"/>
    <mergeCell ref="D63:E64"/>
    <mergeCell ref="F63:G64"/>
    <mergeCell ref="H63:H64"/>
    <mergeCell ref="I63:I64"/>
    <mergeCell ref="H58:H59"/>
    <mergeCell ref="I58:I59"/>
    <mergeCell ref="D60:E60"/>
    <mergeCell ref="F60:G60"/>
    <mergeCell ref="B61:B62"/>
    <mergeCell ref="C61:C62"/>
    <mergeCell ref="D61:E62"/>
    <mergeCell ref="F61:G62"/>
    <mergeCell ref="H61:H62"/>
    <mergeCell ref="I61:I62"/>
    <mergeCell ref="D57:E57"/>
    <mergeCell ref="F57:G57"/>
    <mergeCell ref="B58:B59"/>
    <mergeCell ref="C58:C59"/>
    <mergeCell ref="D58:E59"/>
    <mergeCell ref="F58:G59"/>
    <mergeCell ref="D54:E55"/>
    <mergeCell ref="F54:G55"/>
    <mergeCell ref="H54:H55"/>
    <mergeCell ref="I54:I55"/>
    <mergeCell ref="D56:E56"/>
    <mergeCell ref="F56:G56"/>
    <mergeCell ref="H50:H51"/>
    <mergeCell ref="I50:I51"/>
    <mergeCell ref="B52:B53"/>
    <mergeCell ref="C52:C53"/>
    <mergeCell ref="D52:E53"/>
    <mergeCell ref="F52:G53"/>
    <mergeCell ref="H52:H53"/>
    <mergeCell ref="I52:I53"/>
    <mergeCell ref="D49:E49"/>
    <mergeCell ref="F49:G49"/>
    <mergeCell ref="B50:B51"/>
    <mergeCell ref="C50:C51"/>
    <mergeCell ref="D50:E51"/>
    <mergeCell ref="F50:G51"/>
    <mergeCell ref="B47:B48"/>
    <mergeCell ref="C47:C48"/>
    <mergeCell ref="D47:E48"/>
    <mergeCell ref="F47:G48"/>
    <mergeCell ref="H47:H48"/>
    <mergeCell ref="I47:I48"/>
    <mergeCell ref="D43:E43"/>
    <mergeCell ref="F43:G43"/>
    <mergeCell ref="D44:E44"/>
    <mergeCell ref="F44:G44"/>
    <mergeCell ref="F45:G45"/>
    <mergeCell ref="D46:E46"/>
    <mergeCell ref="F46:G46"/>
    <mergeCell ref="D39:E39"/>
    <mergeCell ref="F39:G39"/>
    <mergeCell ref="B40:B42"/>
    <mergeCell ref="C40:C42"/>
    <mergeCell ref="D40:E42"/>
    <mergeCell ref="F40:G42"/>
    <mergeCell ref="D36:E36"/>
    <mergeCell ref="F36:G36"/>
    <mergeCell ref="D37:E37"/>
    <mergeCell ref="F37:G37"/>
    <mergeCell ref="D38:E38"/>
    <mergeCell ref="F38:G38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E25:F25"/>
    <mergeCell ref="G25:H25"/>
    <mergeCell ref="B26:I26"/>
    <mergeCell ref="B27:I27"/>
    <mergeCell ref="B28:I28"/>
    <mergeCell ref="D29:E29"/>
    <mergeCell ref="F29:G29"/>
    <mergeCell ref="B21:J21"/>
    <mergeCell ref="B23:B24"/>
    <mergeCell ref="C23:C24"/>
    <mergeCell ref="D23:D24"/>
    <mergeCell ref="E23:F24"/>
    <mergeCell ref="G23:H23"/>
    <mergeCell ref="G24:H24"/>
    <mergeCell ref="B20:J20"/>
    <mergeCell ref="B12:F12"/>
    <mergeCell ref="G12:H12"/>
    <mergeCell ref="B13:F13"/>
    <mergeCell ref="G13:H13"/>
    <mergeCell ref="B14:F14"/>
    <mergeCell ref="B15:F15"/>
    <mergeCell ref="G9:H9"/>
    <mergeCell ref="B10:F10"/>
    <mergeCell ref="G10:H10"/>
    <mergeCell ref="B11:F11"/>
    <mergeCell ref="G11:H11"/>
    <mergeCell ref="B16:F16"/>
    <mergeCell ref="B18:J18"/>
    <mergeCell ref="B19:J19"/>
  </mergeCells>
  <pageMargins left="0.7" right="0.7" top="0.75" bottom="0.75" header="0.3" footer="0.3"/>
  <pageSetup paperSize="9" scale="86" fitToHeight="0" orientation="portrait" verticalDpi="300" r:id="rId1"/>
  <rowBreaks count="3" manualBreakCount="3">
    <brk id="43" min="1" max="9" man="1"/>
    <brk id="85" min="1" max="9" man="1"/>
    <brk id="119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 півріччя 2025</vt:lpstr>
      <vt:lpstr>'1 півріччя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2025-04-22T11:30:15Z</cp:lastPrinted>
  <dcterms:created xsi:type="dcterms:W3CDTF">2022-08-15T12:37:20Z</dcterms:created>
  <dcterms:modified xsi:type="dcterms:W3CDTF">2025-08-01T07:15:32Z</dcterms:modified>
</cp:coreProperties>
</file>