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040" windowHeight="10245"/>
  </bookViews>
  <sheets>
    <sheet name="Аркуш1" sheetId="1" r:id="rId1"/>
  </sheets>
  <calcPr calcId="124519"/>
</workbook>
</file>

<file path=xl/calcChain.xml><?xml version="1.0" encoding="utf-8"?>
<calcChain xmlns="http://schemas.openxmlformats.org/spreadsheetml/2006/main">
  <c r="C42" i="1"/>
  <c r="C49"/>
  <c r="C58"/>
  <c r="C50"/>
  <c r="C89"/>
  <c r="C85"/>
  <c r="C74"/>
  <c r="D54"/>
  <c r="D114"/>
  <c r="E114"/>
  <c r="F114"/>
  <c r="E39"/>
  <c r="C39"/>
  <c r="G108"/>
  <c r="G107"/>
  <c r="D33" l="1"/>
  <c r="C107"/>
  <c r="G73"/>
  <c r="G68"/>
  <c r="G69"/>
  <c r="D108"/>
  <c r="D107"/>
  <c r="D97"/>
  <c r="D98"/>
  <c r="D99"/>
  <c r="D100"/>
  <c r="D96"/>
  <c r="C79"/>
  <c r="C112" s="1"/>
  <c r="C51"/>
  <c r="C65"/>
  <c r="D67" l="1"/>
  <c r="D68"/>
  <c r="D69"/>
  <c r="D70"/>
  <c r="D71"/>
  <c r="D72"/>
  <c r="D73"/>
  <c r="D74"/>
  <c r="D75"/>
  <c r="D76"/>
  <c r="D77"/>
  <c r="D78"/>
  <c r="D79"/>
  <c r="D80"/>
  <c r="D81"/>
  <c r="D82"/>
  <c r="D83"/>
  <c r="D66"/>
  <c r="D44"/>
  <c r="D45"/>
  <c r="D49"/>
  <c r="D50"/>
  <c r="D52"/>
  <c r="D53"/>
  <c r="D58"/>
  <c r="D59"/>
  <c r="D60"/>
  <c r="D63"/>
  <c r="D43"/>
  <c r="D32"/>
  <c r="E51"/>
  <c r="G60" l="1"/>
  <c r="G76" l="1"/>
  <c r="F51" l="1"/>
  <c r="D51" s="1"/>
  <c r="D42" s="1"/>
  <c r="F42" s="1"/>
  <c r="C94" l="1"/>
  <c r="C92"/>
  <c r="D94" l="1"/>
  <c r="D92"/>
  <c r="G96"/>
  <c r="F94" l="1"/>
  <c r="F92"/>
  <c r="E92"/>
  <c r="E94" l="1"/>
  <c r="G94" s="1"/>
  <c r="G78" l="1"/>
  <c r="E89" l="1"/>
  <c r="E88" l="1"/>
  <c r="E87"/>
  <c r="E86"/>
  <c r="F89" l="1"/>
  <c r="D89" l="1"/>
  <c r="D88" l="1"/>
  <c r="D87"/>
  <c r="D86"/>
  <c r="D65"/>
  <c r="D112"/>
  <c r="D113" l="1"/>
  <c r="D85"/>
  <c r="D90" s="1"/>
  <c r="F86" l="1"/>
  <c r="F112" l="1"/>
  <c r="G83" l="1"/>
  <c r="F88"/>
  <c r="F85"/>
  <c r="F87"/>
  <c r="E65"/>
  <c r="E112"/>
  <c r="G112" s="1"/>
  <c r="E85" l="1"/>
  <c r="E90" s="1"/>
  <c r="E113"/>
  <c r="F113"/>
  <c r="F90"/>
  <c r="G85" l="1"/>
  <c r="G113"/>
  <c r="C88"/>
  <c r="C87"/>
  <c r="C86"/>
  <c r="C113" l="1"/>
  <c r="C114" s="1"/>
  <c r="C90"/>
  <c r="G75"/>
  <c r="G74"/>
  <c r="G72"/>
  <c r="G71"/>
  <c r="G70"/>
  <c r="G67"/>
  <c r="G66"/>
  <c r="G63"/>
  <c r="G59"/>
  <c r="G58"/>
  <c r="G54"/>
  <c r="G53"/>
  <c r="G50"/>
  <c r="G49"/>
  <c r="G45"/>
  <c r="G65" l="1"/>
  <c r="G88"/>
  <c r="G87"/>
  <c r="G86"/>
  <c r="G51"/>
  <c r="G89"/>
  <c r="G32"/>
  <c r="G43"/>
  <c r="G42" l="1"/>
  <c r="G90"/>
</calcChain>
</file>

<file path=xl/sharedStrings.xml><?xml version="1.0" encoding="utf-8"?>
<sst xmlns="http://schemas.openxmlformats.org/spreadsheetml/2006/main" count="138" uniqueCount="130">
  <si>
    <t>"ЗАТВЕРДЖЕНО"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</si>
  <si>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</si>
  <si>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</si>
  <si>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</si>
  <si>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</si>
  <si>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</si>
  <si>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</si>
  <si>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</si>
  <si>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</si>
  <si>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</si>
  <si>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</si>
  <si>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</si>
  <si>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</si>
  <si>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Одиниця виміру, грн.</t>
  </si>
  <si>
    <t>Форма власності</t>
  </si>
  <si>
    <t xml:space="preserve">Місцезнаходження  </t>
  </si>
  <si>
    <t xml:space="preserve">Телефон </t>
  </si>
  <si>
    <t>Керівник</t>
  </si>
  <si>
    <t>ЗВІТ</t>
  </si>
  <si>
    <t xml:space="preserve">ПРО ВИКОНАННЯ ФІНАНСОВОГО ПЛАНУ ПІДПРИЄМСТВА 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</si>
  <si>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</si>
  <si>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</si>
  <si>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</si>
  <si>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</si>
  <si>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поточний рік</t>
  </si>
  <si>
    <t>план</t>
  </si>
  <si>
    <t>факт</t>
  </si>
  <si>
    <t>виконання, %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</si>
  <si>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</si>
  <si>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</si>
  <si>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</si>
  <si>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від квартплати, пільги</t>
  </si>
  <si>
    <t>Дохід від обслуговування ДВК</t>
  </si>
  <si>
    <t>Розміщення мереж</t>
  </si>
  <si>
    <t>Послуги ринку</t>
  </si>
  <si>
    <t>Дохід від робіт технікою</t>
  </si>
  <si>
    <t>Дохід з місцевих бюджетів цільового фінансування на оплату комунальних послуг та енергоносіїв, товарів, робіт та послуг</t>
  </si>
  <si>
    <t>Дохід з місцевих бюджетів за цільовими програмами, у тому числі: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</si>
  <si>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</si>
  <si>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</si>
  <si>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ремонт та запасні частини до транспортних засобів</t>
  </si>
  <si>
    <t>бланкова  продукція  та  друкарські  витрати</t>
  </si>
  <si>
    <t>товари і матеріали для вуличного освітлення</t>
  </si>
  <si>
    <t>господарчі товари,  канцтовари,  миючі  засоби  та  інвентар</t>
  </si>
  <si>
    <t>інше  придбання  матеріалів,  предметів,  обладнання  та  інвентарю</t>
  </si>
  <si>
    <t>Витрати на паливо-мастильні матеріали</t>
  </si>
  <si>
    <t>Витрати на комунальні послуги та енергоносії,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</si>
  <si>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</si>
  <si>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</si>
  <si>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</si>
  <si>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природний  газ</t>
  </si>
  <si>
    <t>Витрати на  тверде  паливо</t>
  </si>
  <si>
    <t>Витрати на викачку нечистот та вивіз побутових відходів</t>
  </si>
  <si>
    <t>Витрати на оплату праці</t>
  </si>
  <si>
    <t>Відрахування на соціальні заходи</t>
  </si>
  <si>
    <t>Витрати  цільового  фінансування  на  товари,  роботи,  послуги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</si>
  <si>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</si>
  <si>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</si>
  <si>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Адміністративні витрати, у тому числі:</t>
  </si>
  <si>
    <t>витрати на канцтовари, офісне приладдя та устаткування,  господарчі  предмети  та  матеріали,  бланки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</si>
  <si>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</si>
  <si>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</si>
  <si>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</si>
  <si>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</si>
  <si>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оплату праці</t>
  </si>
  <si>
    <t>відрахування на соціальні заходи</t>
  </si>
  <si>
    <t>витрати на обслуговування оргтехніки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</si>
  <si>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</si>
  <si>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</si>
  <si>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</si>
  <si>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доходи від операційної діяльності, в т.ч.:</t>
  </si>
  <si>
    <t>дохід від операційної оренди активів</t>
  </si>
  <si>
    <t>дохід від безоплатно  одержаних  активів активів</t>
  </si>
  <si>
    <t>інші  доходи</t>
  </si>
  <si>
    <t>ІІ. Елементи операційних витрат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</si>
  <si>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</si>
  <si>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</si>
  <si>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</si>
  <si>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</si>
  <si>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</si>
  <si>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</si>
  <si>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</si>
  <si>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</si>
  <si>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</si>
  <si>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</si>
  <si>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</si>
  <si>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</si>
  <si>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</si>
  <si>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</si>
  <si>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</si>
  <si>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</si>
  <si>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</si>
  <si>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</si>
  <si>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</si>
  <si>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</si>
  <si>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</si>
  <si>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</si>
  <si>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</si>
  <si>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_________________________</t>
  </si>
  <si>
    <r>
      <t xml:space="preserve">Орган державного управління  </t>
    </r>
    <r>
      <rPr>
        <b/>
        <i/>
        <sz val="12"/>
        <rFont val="Times New Roman"/>
        <family val="1"/>
        <charset val="204"/>
      </rPr>
      <t xml:space="preserve"> </t>
    </r>
  </si>
  <si>
    <t>інші адміністративні витрати (послуги банку, загальнодержавні послуги, поштові витрати, консультаційні послуги)</t>
  </si>
  <si>
    <t>Інші витрати від операційної діяльності (ПДВ)</t>
  </si>
  <si>
    <t>Інші витрати (Витрати на обслугоування біотуалетів, відлов безпритульних тварин, ліквідацію смітєзвалища, ремонт  системи водовідведення, обрізка дерев,вивіз негабаритного сміття, утримання комунальних доріг)</t>
  </si>
  <si>
    <t>КП Новояворівськжитло"</t>
  </si>
  <si>
    <t>Комунальне підприємство</t>
  </si>
  <si>
    <t>м.Новояворівськ</t>
  </si>
  <si>
    <t>Міністерство з питань житлово-комунальеого господарства України</t>
  </si>
  <si>
    <t>Житлово-комунальне господарство</t>
  </si>
  <si>
    <t>поводження з побутовими відходами</t>
  </si>
  <si>
    <t>38.1, 38.2</t>
  </si>
  <si>
    <t>тис.грн</t>
  </si>
  <si>
    <t>Комунальна</t>
  </si>
  <si>
    <t>Мирон ГУЛЬ</t>
  </si>
  <si>
    <t>паливо мастильні матеріали</t>
  </si>
  <si>
    <t>Витрати на сплату податків (екологія,земельний податок)</t>
  </si>
  <si>
    <t>Витрати на електроенергію та водопостачання</t>
  </si>
  <si>
    <t>минулий рік 2024р</t>
  </si>
  <si>
    <t>Директор</t>
  </si>
  <si>
    <r>
      <t>за I півріччя</t>
    </r>
    <r>
      <rPr>
        <b/>
        <u/>
        <sz val="12"/>
        <rFont val="Times New Roman"/>
        <family val="1"/>
        <charset val="204"/>
      </rPr>
      <t xml:space="preserve"> 2025 рік</t>
    </r>
  </si>
  <si>
    <t>Львівська обл. Яворівський р-н., м.Новояворівськ , вул. Шептицького, буд. 5</t>
  </si>
  <si>
    <t>"___" ______________2025 р.</t>
  </si>
  <si>
    <t>НОВОЯВОРІВСЬКА МІСЬКА РАДА</t>
  </si>
  <si>
    <t>Голова Новояворівської міської ради</t>
  </si>
  <si>
    <t>Володимир МАЦЕЛЮХ</t>
  </si>
  <si>
    <t>(найменування органу, яким затверджено звіт про виконання фінансового плану підприємства)</t>
  </si>
  <si>
    <t xml:space="preserve">внески до статутного капіталу суб'єктів господарювання </t>
  </si>
  <si>
    <t>природоохоронні заходи за рахунок цільових фондів</t>
  </si>
  <si>
    <t>Матеріальні затрати()</t>
  </si>
  <si>
    <t>Головний економіст</t>
  </si>
  <si>
    <t>Галина БАРАНДІЙ</t>
  </si>
</sst>
</file>

<file path=xl/styles.xml><?xml version="1.0" encoding="utf-8"?>
<styleSheet xmlns="http://schemas.openxmlformats.org/spreadsheetml/2006/main">
  <numFmts count="4">
    <numFmt numFmtId="164" formatCode="0.0"/>
    <numFmt numFmtId="165" formatCode="_(* #,##0_);_(* \(#,##0\);_(* &quot;-&quot;_);_(@_)"/>
    <numFmt numFmtId="166" formatCode="#,##0.0"/>
    <numFmt numFmtId="167" formatCode="_(* #,##0.0_);_(* \(#,##0.0\);_(* &quot;-&quot;_);_(@_)"/>
  </numFmts>
  <fonts count="20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quotePrefix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/>
    </xf>
    <xf numFmtId="0" fontId="12" fillId="3" borderId="7" xfId="0" applyFont="1" applyFill="1" applyBorder="1" applyAlignment="1">
      <alignment horizontal="left" vertical="center"/>
    </xf>
    <xf numFmtId="164" fontId="9" fillId="4" borderId="3" xfId="0" applyNumberFormat="1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166" fontId="6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 shrinkToFi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3" xfId="0" quotePrefix="1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wrapText="1"/>
    </xf>
    <xf numFmtId="164" fontId="11" fillId="4" borderId="3" xfId="0" applyNumberFormat="1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quotePrefix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3" xfId="0" quotePrefix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2" fillId="4" borderId="3" xfId="0" quotePrefix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quotePrefix="1" applyNumberFormat="1" applyFont="1" applyFill="1" applyBorder="1" applyAlignment="1">
      <alignment horizontal="center" vertical="center"/>
    </xf>
    <xf numFmtId="0" fontId="5" fillId="4" borderId="3" xfId="0" applyNumberFormat="1" applyFont="1" applyFill="1" applyBorder="1" applyAlignment="1">
      <alignment horizontal="center" vertical="center"/>
    </xf>
    <xf numFmtId="0" fontId="5" fillId="4" borderId="3" xfId="0" quotePrefix="1" applyNumberFormat="1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/>
    </xf>
    <xf numFmtId="0" fontId="13" fillId="4" borderId="3" xfId="0" quotePrefix="1" applyFont="1" applyFill="1" applyBorder="1" applyAlignment="1">
      <alignment horizontal="center" vertical="center"/>
    </xf>
    <xf numFmtId="0" fontId="0" fillId="0" borderId="0" xfId="0" applyBorder="1"/>
    <xf numFmtId="164" fontId="11" fillId="4" borderId="0" xfId="0" applyNumberFormat="1" applyFont="1" applyFill="1" applyBorder="1" applyAlignment="1">
      <alignment horizontal="center"/>
    </xf>
    <xf numFmtId="0" fontId="0" fillId="0" borderId="0" xfId="0" applyFill="1" applyBorder="1"/>
    <xf numFmtId="164" fontId="4" fillId="4" borderId="3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7" fontId="4" fillId="4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2" fillId="4" borderId="3" xfId="0" applyNumberFormat="1" applyFont="1" applyFill="1" applyBorder="1" applyAlignment="1">
      <alignment horizontal="center" vertical="center"/>
    </xf>
    <xf numFmtId="167" fontId="2" fillId="4" borderId="3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 vertical="center"/>
    </xf>
    <xf numFmtId="0" fontId="0" fillId="0" borderId="3" xfId="0" applyBorder="1"/>
    <xf numFmtId="0" fontId="6" fillId="2" borderId="0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166" fontId="6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" fillId="2" borderId="0" xfId="0" quotePrefix="1" applyFont="1" applyFill="1" applyBorder="1" applyAlignment="1">
      <alignment horizontal="left" vertical="center"/>
    </xf>
    <xf numFmtId="166" fontId="8" fillId="2" borderId="0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7" fillId="2" borderId="2" xfId="0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" fontId="0" fillId="0" borderId="4" xfId="0" applyNumberFormat="1" applyBorder="1" applyAlignment="1">
      <alignment horizontal="left"/>
    </xf>
    <xf numFmtId="1" fontId="0" fillId="0" borderId="2" xfId="0" applyNumberFormat="1" applyBorder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166" fontId="6" fillId="2" borderId="0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1"/>
  <sheetViews>
    <sheetView tabSelected="1" workbookViewId="0">
      <selection activeCell="L16" sqref="L16"/>
    </sheetView>
  </sheetViews>
  <sheetFormatPr defaultRowHeight="15"/>
  <cols>
    <col min="1" max="1" width="58" customWidth="1"/>
    <col min="2" max="2" width="12.85546875" customWidth="1"/>
    <col min="3" max="3" width="12.7109375" customWidth="1"/>
    <col min="4" max="4" width="14.28515625" customWidth="1"/>
    <col min="5" max="5" width="13.7109375" customWidth="1"/>
    <col min="6" max="7" width="12.140625" customWidth="1"/>
  </cols>
  <sheetData>
    <row r="1" spans="1:7" ht="15.75">
      <c r="A1" s="20"/>
      <c r="B1" s="21"/>
      <c r="C1" s="21"/>
      <c r="D1" s="21"/>
      <c r="E1" s="20"/>
      <c r="F1" s="20"/>
      <c r="G1" s="20"/>
    </row>
    <row r="2" spans="1:7" ht="15.75">
      <c r="A2" s="20"/>
      <c r="B2" s="82" t="s">
        <v>0</v>
      </c>
      <c r="C2" s="82"/>
      <c r="D2" s="82"/>
      <c r="E2" s="82"/>
      <c r="F2" s="82"/>
      <c r="G2" s="82"/>
    </row>
    <row r="3" spans="1:7" ht="15.75">
      <c r="A3" s="20"/>
      <c r="B3" s="82" t="s">
        <v>121</v>
      </c>
      <c r="C3" s="82"/>
      <c r="D3" s="82"/>
      <c r="E3" s="82"/>
      <c r="F3" s="82"/>
      <c r="G3" s="82"/>
    </row>
    <row r="4" spans="1:7" ht="15.75">
      <c r="A4" s="20"/>
      <c r="B4" s="87" t="s">
        <v>124</v>
      </c>
      <c r="C4" s="87"/>
      <c r="D4" s="87"/>
      <c r="E4" s="87"/>
      <c r="F4" s="87"/>
      <c r="G4" s="87"/>
    </row>
    <row r="5" spans="1:7" ht="15.75">
      <c r="A5" s="20"/>
      <c r="B5" s="62"/>
      <c r="C5" s="62"/>
      <c r="D5" s="62"/>
      <c r="E5" s="22"/>
      <c r="F5" s="22"/>
      <c r="G5" s="22"/>
    </row>
    <row r="6" spans="1:7" ht="18.75">
      <c r="A6" s="20"/>
      <c r="B6" s="84" t="s">
        <v>122</v>
      </c>
      <c r="C6" s="85"/>
      <c r="D6" s="85"/>
      <c r="E6" s="85"/>
      <c r="F6" s="85"/>
      <c r="G6" s="85"/>
    </row>
    <row r="7" spans="1:7" ht="15.75">
      <c r="A7" s="20"/>
      <c r="B7" s="86" t="s">
        <v>123</v>
      </c>
      <c r="C7" s="86"/>
      <c r="D7" s="86"/>
      <c r="E7" s="86"/>
      <c r="F7" s="86"/>
      <c r="G7" s="86"/>
    </row>
    <row r="8" spans="1:7" ht="23.25" customHeight="1">
      <c r="A8" s="20"/>
      <c r="B8" s="83" t="s">
        <v>120</v>
      </c>
      <c r="C8" s="83"/>
      <c r="D8" s="83"/>
      <c r="E8" s="83"/>
      <c r="F8" s="83"/>
      <c r="G8" s="83"/>
    </row>
    <row r="9" spans="1:7" ht="23.25" customHeight="1">
      <c r="A9" s="20"/>
      <c r="B9" s="72"/>
      <c r="C9" s="72"/>
      <c r="D9" s="72"/>
      <c r="E9" s="72"/>
      <c r="F9" s="72"/>
      <c r="G9" s="72"/>
    </row>
    <row r="10" spans="1:7" ht="15.75">
      <c r="A10" s="75"/>
      <c r="B10" s="89"/>
      <c r="C10" s="89"/>
      <c r="D10" s="89"/>
      <c r="E10" s="75"/>
      <c r="F10" s="90" t="s">
        <v>1</v>
      </c>
      <c r="G10" s="90"/>
    </row>
    <row r="11" spans="1:7" ht="15.75">
      <c r="A11" s="64" t="s">
        <v>2</v>
      </c>
      <c r="B11" s="89" t="s">
        <v>103</v>
      </c>
      <c r="C11" s="89"/>
      <c r="D11" s="89"/>
      <c r="E11" s="89"/>
      <c r="F11" s="18" t="s">
        <v>3</v>
      </c>
      <c r="G11" s="73">
        <v>34978118</v>
      </c>
    </row>
    <row r="12" spans="1:7" ht="15.75">
      <c r="A12" s="64" t="s">
        <v>4</v>
      </c>
      <c r="B12" s="89" t="s">
        <v>104</v>
      </c>
      <c r="C12" s="89"/>
      <c r="D12" s="89"/>
      <c r="E12" s="75"/>
      <c r="F12" s="18" t="s">
        <v>5</v>
      </c>
      <c r="G12" s="73">
        <v>150</v>
      </c>
    </row>
    <row r="13" spans="1:7" ht="15.75">
      <c r="A13" s="64" t="s">
        <v>6</v>
      </c>
      <c r="B13" s="88" t="s">
        <v>105</v>
      </c>
      <c r="C13" s="88"/>
      <c r="D13" s="88"/>
      <c r="E13" s="22"/>
      <c r="F13" s="18" t="s">
        <v>7</v>
      </c>
      <c r="G13" s="13"/>
    </row>
    <row r="14" spans="1:7" ht="32.25" customHeight="1">
      <c r="A14" s="64" t="s">
        <v>99</v>
      </c>
      <c r="B14" s="88" t="s">
        <v>106</v>
      </c>
      <c r="C14" s="88"/>
      <c r="D14" s="88"/>
      <c r="E14" s="23"/>
      <c r="F14" s="18" t="s">
        <v>8</v>
      </c>
      <c r="G14" s="13"/>
    </row>
    <row r="15" spans="1:7" ht="15.75">
      <c r="A15" s="64" t="s">
        <v>9</v>
      </c>
      <c r="B15" s="88" t="s">
        <v>107</v>
      </c>
      <c r="C15" s="88"/>
      <c r="D15" s="88"/>
      <c r="E15" s="23"/>
      <c r="F15" s="18" t="s">
        <v>10</v>
      </c>
      <c r="G15" s="13">
        <v>90000</v>
      </c>
    </row>
    <row r="16" spans="1:7" ht="15.75" customHeight="1">
      <c r="A16" s="64" t="s">
        <v>11</v>
      </c>
      <c r="B16" s="96" t="s">
        <v>108</v>
      </c>
      <c r="C16" s="88"/>
      <c r="D16" s="88"/>
      <c r="E16" s="92"/>
      <c r="F16" s="19" t="s">
        <v>12</v>
      </c>
      <c r="G16" s="13" t="s">
        <v>109</v>
      </c>
    </row>
    <row r="17" spans="1:7" ht="15.75">
      <c r="A17" s="65" t="s">
        <v>13</v>
      </c>
      <c r="B17" s="88" t="s">
        <v>110</v>
      </c>
      <c r="C17" s="88"/>
      <c r="D17" s="88"/>
      <c r="E17" s="88"/>
      <c r="F17" s="92"/>
      <c r="G17" s="10"/>
    </row>
    <row r="18" spans="1:7" ht="15.75">
      <c r="A18" s="64" t="s">
        <v>14</v>
      </c>
      <c r="B18" s="88" t="s">
        <v>111</v>
      </c>
      <c r="C18" s="88"/>
      <c r="D18" s="88"/>
      <c r="E18" s="88"/>
      <c r="F18" s="92"/>
      <c r="G18" s="24"/>
    </row>
    <row r="19" spans="1:7" ht="18" customHeight="1">
      <c r="A19" s="65" t="s">
        <v>15</v>
      </c>
      <c r="B19" s="96" t="s">
        <v>119</v>
      </c>
      <c r="C19" s="88"/>
      <c r="D19" s="88"/>
      <c r="E19" s="88"/>
      <c r="F19" s="88"/>
      <c r="G19" s="92"/>
    </row>
    <row r="20" spans="1:7" ht="15.75">
      <c r="A20" s="65" t="s">
        <v>16</v>
      </c>
      <c r="B20" s="93">
        <v>380974447447</v>
      </c>
      <c r="C20" s="94"/>
      <c r="D20" s="94"/>
      <c r="E20" s="66"/>
      <c r="F20" s="22"/>
      <c r="G20" s="25"/>
    </row>
    <row r="21" spans="1:7" ht="15.75">
      <c r="A21" s="65" t="s">
        <v>17</v>
      </c>
      <c r="B21" s="95" t="s">
        <v>112</v>
      </c>
      <c r="C21" s="95"/>
      <c r="D21" s="95"/>
      <c r="E21" s="66"/>
      <c r="F21" s="22"/>
      <c r="G21" s="25"/>
    </row>
    <row r="22" spans="1:7" ht="11.25" customHeight="1">
      <c r="A22" s="2"/>
      <c r="B22" s="3"/>
      <c r="C22" s="3"/>
      <c r="D22" s="3"/>
      <c r="E22" s="1"/>
      <c r="F22" s="1"/>
      <c r="G22" s="1"/>
    </row>
    <row r="23" spans="1:7" ht="16.5" customHeight="1">
      <c r="A23" s="91" t="s">
        <v>18</v>
      </c>
      <c r="B23" s="91"/>
      <c r="C23" s="91"/>
      <c r="D23" s="91"/>
      <c r="E23" s="91"/>
      <c r="F23" s="91"/>
      <c r="G23" s="91"/>
    </row>
    <row r="24" spans="1:7" ht="15.75">
      <c r="A24" s="91" t="s">
        <v>19</v>
      </c>
      <c r="B24" s="91"/>
      <c r="C24" s="91"/>
      <c r="D24" s="91"/>
      <c r="E24" s="91"/>
      <c r="F24" s="91"/>
      <c r="G24" s="91"/>
    </row>
    <row r="25" spans="1:7" ht="15.75">
      <c r="A25" s="91" t="s">
        <v>118</v>
      </c>
      <c r="B25" s="91"/>
      <c r="C25" s="91"/>
      <c r="D25" s="91"/>
      <c r="E25" s="91"/>
      <c r="F25" s="91"/>
      <c r="G25" s="91"/>
    </row>
    <row r="26" spans="1:7" ht="16.5" customHeight="1">
      <c r="A26" s="32"/>
      <c r="B26" s="33"/>
      <c r="C26" s="32"/>
      <c r="D26" s="32"/>
      <c r="E26" s="32"/>
      <c r="F26" s="32"/>
      <c r="G26" s="32"/>
    </row>
    <row r="27" spans="1:7" ht="24.75" customHeight="1">
      <c r="A27" s="97" t="s">
        <v>20</v>
      </c>
      <c r="B27" s="97" t="s">
        <v>21</v>
      </c>
      <c r="C27" s="98" t="s">
        <v>22</v>
      </c>
      <c r="D27" s="99"/>
      <c r="E27" s="97" t="s">
        <v>23</v>
      </c>
      <c r="F27" s="97"/>
      <c r="G27" s="97"/>
    </row>
    <row r="28" spans="1:7" ht="26.25" customHeight="1">
      <c r="A28" s="97"/>
      <c r="B28" s="97"/>
      <c r="C28" s="30" t="s">
        <v>116</v>
      </c>
      <c r="D28" s="30" t="s">
        <v>24</v>
      </c>
      <c r="E28" s="31" t="s">
        <v>25</v>
      </c>
      <c r="F28" s="31" t="s">
        <v>26</v>
      </c>
      <c r="G28" s="31" t="s">
        <v>27</v>
      </c>
    </row>
    <row r="29" spans="1:7" ht="15.75">
      <c r="A29" s="10">
        <v>1</v>
      </c>
      <c r="B29" s="10">
        <v>2</v>
      </c>
      <c r="C29" s="10">
        <v>3</v>
      </c>
      <c r="D29" s="10">
        <v>4</v>
      </c>
      <c r="E29" s="10">
        <v>5</v>
      </c>
      <c r="F29" s="10">
        <v>6</v>
      </c>
      <c r="G29" s="10">
        <v>7</v>
      </c>
    </row>
    <row r="30" spans="1:7">
      <c r="A30" s="101" t="s">
        <v>28</v>
      </c>
      <c r="B30" s="101"/>
      <c r="C30" s="101"/>
      <c r="D30" s="101"/>
      <c r="E30" s="101"/>
      <c r="F30" s="101"/>
      <c r="G30" s="102"/>
    </row>
    <row r="31" spans="1:7">
      <c r="A31" s="103" t="s">
        <v>29</v>
      </c>
      <c r="B31" s="103"/>
      <c r="C31" s="103"/>
      <c r="D31" s="103"/>
      <c r="E31" s="103"/>
      <c r="F31" s="103"/>
      <c r="G31" s="103"/>
    </row>
    <row r="32" spans="1:7">
      <c r="A32" s="35" t="s">
        <v>30</v>
      </c>
      <c r="B32" s="36">
        <v>100</v>
      </c>
      <c r="C32" s="37">
        <v>28342.7</v>
      </c>
      <c r="D32" s="37">
        <f>SUM(F32)</f>
        <v>15819.1</v>
      </c>
      <c r="E32" s="37">
        <v>19100</v>
      </c>
      <c r="F32" s="37">
        <v>15819.1</v>
      </c>
      <c r="G32" s="37">
        <f t="shared" ref="G32" si="0">(F32/E32)*100</f>
        <v>82.822513089005241</v>
      </c>
    </row>
    <row r="33" spans="1:9">
      <c r="A33" s="8" t="s">
        <v>31</v>
      </c>
      <c r="B33" s="11">
        <v>101</v>
      </c>
      <c r="C33" s="38">
        <v>1.96</v>
      </c>
      <c r="D33" s="38">
        <f>SUM(F33)</f>
        <v>1.3</v>
      </c>
      <c r="E33" s="38"/>
      <c r="F33" s="38">
        <v>1.3</v>
      </c>
      <c r="G33" s="38"/>
    </row>
    <row r="34" spans="1:9">
      <c r="A34" s="8" t="s">
        <v>32</v>
      </c>
      <c r="B34" s="11">
        <v>102</v>
      </c>
      <c r="C34" s="38"/>
      <c r="D34" s="38"/>
      <c r="E34" s="38"/>
      <c r="F34" s="38"/>
      <c r="G34" s="38"/>
    </row>
    <row r="35" spans="1:9">
      <c r="A35" s="9" t="s">
        <v>33</v>
      </c>
      <c r="B35" s="12">
        <v>103</v>
      </c>
      <c r="C35" s="14"/>
      <c r="D35" s="14"/>
      <c r="E35" s="14"/>
      <c r="F35" s="14"/>
      <c r="G35" s="14"/>
    </row>
    <row r="36" spans="1:9">
      <c r="A36" s="9" t="s">
        <v>34</v>
      </c>
      <c r="B36" s="12">
        <v>104</v>
      </c>
      <c r="C36" s="14"/>
      <c r="D36" s="14"/>
      <c r="E36" s="14"/>
      <c r="F36" s="14"/>
      <c r="G36" s="14"/>
    </row>
    <row r="37" spans="1:9">
      <c r="A37" s="9" t="s">
        <v>35</v>
      </c>
      <c r="B37" s="12">
        <v>105</v>
      </c>
      <c r="C37" s="14"/>
      <c r="D37" s="14"/>
      <c r="E37" s="14"/>
      <c r="F37" s="14"/>
      <c r="G37" s="14"/>
    </row>
    <row r="38" spans="1:9" ht="30.75" customHeight="1">
      <c r="A38" s="39" t="s">
        <v>36</v>
      </c>
      <c r="B38" s="40">
        <v>106</v>
      </c>
      <c r="C38" s="34"/>
      <c r="D38" s="34"/>
      <c r="E38" s="34"/>
      <c r="F38" s="34"/>
      <c r="G38" s="34"/>
    </row>
    <row r="39" spans="1:9">
      <c r="A39" s="44" t="s">
        <v>37</v>
      </c>
      <c r="B39" s="45">
        <v>120</v>
      </c>
      <c r="C39" s="70">
        <f>C40+C41</f>
        <v>735.4</v>
      </c>
      <c r="D39" s="71"/>
      <c r="E39" s="16">
        <f>E40+E41</f>
        <v>100</v>
      </c>
      <c r="F39" s="69"/>
      <c r="G39" s="69"/>
    </row>
    <row r="40" spans="1:9">
      <c r="A40" s="42" t="s">
        <v>125</v>
      </c>
      <c r="B40" s="43">
        <v>121</v>
      </c>
      <c r="C40" s="60">
        <v>681.4</v>
      </c>
      <c r="D40" s="71"/>
      <c r="E40" s="17"/>
      <c r="F40" s="17"/>
      <c r="G40" s="17"/>
    </row>
    <row r="41" spans="1:9">
      <c r="A41" s="42" t="s">
        <v>126</v>
      </c>
      <c r="B41" s="43">
        <v>122</v>
      </c>
      <c r="C41" s="60">
        <v>54</v>
      </c>
      <c r="D41" s="71"/>
      <c r="E41" s="14">
        <v>100</v>
      </c>
      <c r="F41" s="17"/>
      <c r="G41" s="17"/>
    </row>
    <row r="42" spans="1:9">
      <c r="A42" s="44" t="s">
        <v>38</v>
      </c>
      <c r="B42" s="45">
        <v>130</v>
      </c>
      <c r="C42" s="16">
        <f>C43+C50+C51+C58+C59+C63+C64+C60+349.1</f>
        <v>23874.249999999996</v>
      </c>
      <c r="D42" s="16">
        <f>D43+D50+D51+D58+D59+D63+D64+D60</f>
        <v>14080.599999999999</v>
      </c>
      <c r="E42" s="16">
        <v>16205.4</v>
      </c>
      <c r="F42" s="16">
        <f>SUM(D42)</f>
        <v>14080.599999999999</v>
      </c>
      <c r="G42" s="16">
        <f>(F42/E42)*100</f>
        <v>86.888321176891651</v>
      </c>
    </row>
    <row r="43" spans="1:9">
      <c r="A43" s="44" t="s">
        <v>39</v>
      </c>
      <c r="B43" s="50">
        <v>140</v>
      </c>
      <c r="C43" s="16">
        <v>986.65</v>
      </c>
      <c r="D43" s="16">
        <f>SUM(F43)</f>
        <v>873</v>
      </c>
      <c r="E43" s="16">
        <v>713.2</v>
      </c>
      <c r="F43" s="16">
        <v>873</v>
      </c>
      <c r="G43" s="16">
        <f t="shared" ref="G43:G63" si="1">(F43/E43)*100</f>
        <v>122.40605720695457</v>
      </c>
    </row>
    <row r="44" spans="1:9">
      <c r="A44" s="47" t="s">
        <v>113</v>
      </c>
      <c r="B44" s="48">
        <v>141</v>
      </c>
      <c r="C44" s="14"/>
      <c r="D44" s="14">
        <f t="shared" ref="D44:D63" si="2">SUM(F44)</f>
        <v>0</v>
      </c>
      <c r="E44" s="14"/>
      <c r="F44" s="14"/>
      <c r="G44" s="14"/>
      <c r="H44" s="57"/>
      <c r="I44" s="57"/>
    </row>
    <row r="45" spans="1:9">
      <c r="A45" s="47" t="s">
        <v>40</v>
      </c>
      <c r="B45" s="49">
        <v>142</v>
      </c>
      <c r="C45" s="14">
        <v>785.5</v>
      </c>
      <c r="D45" s="14">
        <f t="shared" si="2"/>
        <v>867.67</v>
      </c>
      <c r="E45" s="14">
        <v>143.4</v>
      </c>
      <c r="F45" s="14">
        <v>867.67</v>
      </c>
      <c r="G45" s="14">
        <f t="shared" si="1"/>
        <v>605.06973500697347</v>
      </c>
      <c r="H45" s="58"/>
      <c r="I45" s="57"/>
    </row>
    <row r="46" spans="1:9">
      <c r="A46" s="42" t="s">
        <v>41</v>
      </c>
      <c r="B46" s="48">
        <v>143</v>
      </c>
      <c r="C46" s="14"/>
      <c r="D46" s="14"/>
      <c r="E46" s="14"/>
      <c r="F46" s="14"/>
      <c r="G46" s="14"/>
      <c r="H46" s="57"/>
      <c r="I46" s="57"/>
    </row>
    <row r="47" spans="1:9">
      <c r="A47" s="15" t="s">
        <v>42</v>
      </c>
      <c r="B47" s="48">
        <v>144</v>
      </c>
      <c r="C47" s="14"/>
      <c r="D47" s="14"/>
      <c r="E47" s="14"/>
      <c r="F47" s="14"/>
      <c r="G47" s="14"/>
      <c r="H47" s="58"/>
      <c r="I47" s="57"/>
    </row>
    <row r="48" spans="1:9">
      <c r="A48" s="42" t="s">
        <v>43</v>
      </c>
      <c r="B48" s="48">
        <v>145</v>
      </c>
      <c r="C48" s="14"/>
      <c r="D48" s="14"/>
      <c r="E48" s="14"/>
      <c r="F48" s="14"/>
      <c r="G48" s="14"/>
      <c r="H48" s="57"/>
      <c r="I48" s="57"/>
    </row>
    <row r="49" spans="1:9">
      <c r="A49" s="42" t="s">
        <v>44</v>
      </c>
      <c r="B49" s="48">
        <v>146</v>
      </c>
      <c r="C49" s="14">
        <f>201.2+1298.3+337.7-179.7</f>
        <v>1657.5</v>
      </c>
      <c r="D49" s="14">
        <f t="shared" si="2"/>
        <v>5.31</v>
      </c>
      <c r="E49" s="14">
        <v>10</v>
      </c>
      <c r="F49" s="14">
        <v>5.31</v>
      </c>
      <c r="G49" s="14">
        <f t="shared" si="1"/>
        <v>53.099999999999994</v>
      </c>
      <c r="I49" s="59"/>
    </row>
    <row r="50" spans="1:9">
      <c r="A50" s="41" t="s">
        <v>45</v>
      </c>
      <c r="B50" s="46">
        <v>150</v>
      </c>
      <c r="C50" s="14">
        <f>3374-6.3</f>
        <v>3367.7</v>
      </c>
      <c r="D50" s="14">
        <f t="shared" si="2"/>
        <v>1606.2</v>
      </c>
      <c r="E50" s="14">
        <v>3522</v>
      </c>
      <c r="F50" s="14">
        <v>1606.2</v>
      </c>
      <c r="G50" s="14">
        <f t="shared" si="1"/>
        <v>45.604770017035776</v>
      </c>
    </row>
    <row r="51" spans="1:9">
      <c r="A51" s="41" t="s">
        <v>46</v>
      </c>
      <c r="B51" s="50">
        <v>160</v>
      </c>
      <c r="C51" s="16">
        <f>SUM(C52:C54)</f>
        <v>362.9</v>
      </c>
      <c r="D51" s="14">
        <f t="shared" si="2"/>
        <v>365.4</v>
      </c>
      <c r="E51" s="16">
        <f>SUM(E52:E55)</f>
        <v>189.6</v>
      </c>
      <c r="F51" s="16">
        <f>SUM(F52:F54)</f>
        <v>365.4</v>
      </c>
      <c r="G51" s="16">
        <f t="shared" si="1"/>
        <v>192.72151898734177</v>
      </c>
    </row>
    <row r="52" spans="1:9">
      <c r="A52" s="42" t="s">
        <v>47</v>
      </c>
      <c r="B52" s="48">
        <v>161</v>
      </c>
      <c r="C52" s="61">
        <v>85.3</v>
      </c>
      <c r="D52" s="14">
        <f t="shared" si="2"/>
        <v>60</v>
      </c>
      <c r="E52" s="14">
        <v>40</v>
      </c>
      <c r="F52" s="14">
        <v>60</v>
      </c>
      <c r="G52" s="16"/>
    </row>
    <row r="53" spans="1:9">
      <c r="A53" s="42" t="s">
        <v>48</v>
      </c>
      <c r="B53" s="48">
        <v>162</v>
      </c>
      <c r="C53" s="14">
        <v>8.3000000000000007</v>
      </c>
      <c r="D53" s="14">
        <f t="shared" si="2"/>
        <v>10.4</v>
      </c>
      <c r="E53" s="14">
        <v>6</v>
      </c>
      <c r="F53" s="14">
        <v>10.4</v>
      </c>
      <c r="G53" s="14">
        <f t="shared" si="1"/>
        <v>173.33333333333334</v>
      </c>
    </row>
    <row r="54" spans="1:9">
      <c r="A54" s="42" t="s">
        <v>49</v>
      </c>
      <c r="B54" s="48">
        <v>163</v>
      </c>
      <c r="C54" s="14">
        <v>269.3</v>
      </c>
      <c r="D54" s="14">
        <f t="shared" si="2"/>
        <v>295</v>
      </c>
      <c r="E54" s="14">
        <v>143.6</v>
      </c>
      <c r="F54" s="14">
        <v>295</v>
      </c>
      <c r="G54" s="14">
        <f t="shared" si="1"/>
        <v>205.43175487465183</v>
      </c>
    </row>
    <row r="55" spans="1:9">
      <c r="A55" s="42" t="s">
        <v>50</v>
      </c>
      <c r="B55" s="48">
        <v>164</v>
      </c>
      <c r="C55" s="14"/>
      <c r="D55" s="14"/>
      <c r="E55" s="14"/>
      <c r="F55" s="14"/>
      <c r="G55" s="14"/>
    </row>
    <row r="56" spans="1:9">
      <c r="A56" s="42" t="s">
        <v>51</v>
      </c>
      <c r="B56" s="48">
        <v>165</v>
      </c>
      <c r="C56" s="14"/>
      <c r="D56" s="14"/>
      <c r="E56" s="14"/>
      <c r="F56" s="14"/>
      <c r="G56" s="14"/>
    </row>
    <row r="57" spans="1:9">
      <c r="A57" s="42" t="s">
        <v>52</v>
      </c>
      <c r="B57" s="48">
        <v>166</v>
      </c>
      <c r="C57" s="14"/>
      <c r="D57" s="14"/>
      <c r="E57" s="14"/>
      <c r="F57" s="14"/>
      <c r="G57" s="14"/>
    </row>
    <row r="58" spans="1:9">
      <c r="A58" s="44" t="s">
        <v>53</v>
      </c>
      <c r="B58" s="50">
        <v>170</v>
      </c>
      <c r="C58" s="16">
        <f>13047.9+0.4</f>
        <v>13048.3</v>
      </c>
      <c r="D58" s="16">
        <f t="shared" si="2"/>
        <v>6831.3</v>
      </c>
      <c r="E58" s="16">
        <v>7793.6</v>
      </c>
      <c r="F58" s="16">
        <v>6831.3</v>
      </c>
      <c r="G58" s="16">
        <f t="shared" si="1"/>
        <v>87.652689386163004</v>
      </c>
    </row>
    <row r="59" spans="1:9">
      <c r="A59" s="44" t="s">
        <v>54</v>
      </c>
      <c r="B59" s="50">
        <v>180</v>
      </c>
      <c r="C59" s="16">
        <v>2301</v>
      </c>
      <c r="D59" s="16">
        <f t="shared" si="2"/>
        <v>1463.9</v>
      </c>
      <c r="E59" s="16">
        <v>1769.2</v>
      </c>
      <c r="F59" s="16">
        <v>1463.9</v>
      </c>
      <c r="G59" s="16">
        <f t="shared" si="1"/>
        <v>82.743612932398818</v>
      </c>
    </row>
    <row r="60" spans="1:9">
      <c r="A60" s="44" t="s">
        <v>114</v>
      </c>
      <c r="B60" s="50">
        <v>190</v>
      </c>
      <c r="C60" s="16">
        <v>691.5</v>
      </c>
      <c r="D60" s="16">
        <f t="shared" si="2"/>
        <v>396.5</v>
      </c>
      <c r="E60" s="16">
        <v>386</v>
      </c>
      <c r="F60" s="16">
        <v>396.5</v>
      </c>
      <c r="G60" s="16">
        <f t="shared" si="1"/>
        <v>102.72020725388602</v>
      </c>
    </row>
    <row r="61" spans="1:9">
      <c r="A61" s="44" t="s">
        <v>55</v>
      </c>
      <c r="B61" s="50">
        <v>195</v>
      </c>
      <c r="C61" s="16"/>
      <c r="D61" s="16"/>
      <c r="E61" s="16"/>
      <c r="F61" s="16"/>
      <c r="G61" s="16"/>
    </row>
    <row r="62" spans="1:9" ht="38.25">
      <c r="A62" s="35" t="s">
        <v>56</v>
      </c>
      <c r="B62" s="50">
        <v>200</v>
      </c>
      <c r="C62" s="16"/>
      <c r="D62" s="16"/>
      <c r="E62" s="16"/>
      <c r="F62" s="16"/>
      <c r="G62" s="16"/>
    </row>
    <row r="63" spans="1:9">
      <c r="A63" s="44" t="s">
        <v>57</v>
      </c>
      <c r="B63" s="50">
        <v>210</v>
      </c>
      <c r="C63" s="16">
        <v>2767.1</v>
      </c>
      <c r="D63" s="16">
        <f t="shared" si="2"/>
        <v>2544.3000000000002</v>
      </c>
      <c r="E63" s="16">
        <v>960</v>
      </c>
      <c r="F63" s="16">
        <v>2544.3000000000002</v>
      </c>
      <c r="G63" s="16">
        <f t="shared" si="1"/>
        <v>265.03125</v>
      </c>
    </row>
    <row r="64" spans="1:9" ht="55.5" customHeight="1">
      <c r="A64" s="8" t="s">
        <v>102</v>
      </c>
      <c r="B64" s="46">
        <v>220</v>
      </c>
      <c r="C64" s="34"/>
      <c r="D64" s="14"/>
      <c r="E64" s="34"/>
      <c r="F64" s="34"/>
      <c r="G64" s="34"/>
    </row>
    <row r="65" spans="1:7">
      <c r="A65" s="41" t="s">
        <v>58</v>
      </c>
      <c r="B65" s="45">
        <v>230</v>
      </c>
      <c r="C65" s="16">
        <f>SUM(C66:C78)</f>
        <v>3227.9999999999995</v>
      </c>
      <c r="D65" s="16">
        <f>SUM(D66:D74)</f>
        <v>1703.8999999999999</v>
      </c>
      <c r="E65" s="16">
        <f>SUM(E66:E74)</f>
        <v>1938</v>
      </c>
      <c r="F65" s="16">
        <v>1850.6</v>
      </c>
      <c r="G65" s="16">
        <f>(F65/E65)*100</f>
        <v>95.490196078431367</v>
      </c>
    </row>
    <row r="66" spans="1:7" ht="25.5">
      <c r="A66" s="47" t="s">
        <v>59</v>
      </c>
      <c r="B66" s="43">
        <v>231</v>
      </c>
      <c r="C66" s="34">
        <v>216.8</v>
      </c>
      <c r="D66" s="34">
        <f>SUM(F66)</f>
        <v>303</v>
      </c>
      <c r="E66" s="34">
        <v>156</v>
      </c>
      <c r="F66" s="34">
        <v>303</v>
      </c>
      <c r="G66" s="34">
        <f t="shared" ref="G66:G76" si="3">(F66/E66)*100</f>
        <v>194.23076923076923</v>
      </c>
    </row>
    <row r="67" spans="1:7">
      <c r="A67" s="42" t="s">
        <v>60</v>
      </c>
      <c r="B67" s="43">
        <v>232</v>
      </c>
      <c r="C67" s="14">
        <v>44.5</v>
      </c>
      <c r="D67" s="34">
        <f t="shared" ref="D67:D83" si="4">SUM(F67)</f>
        <v>27.9</v>
      </c>
      <c r="E67" s="14">
        <v>100</v>
      </c>
      <c r="F67" s="14">
        <v>27.9</v>
      </c>
      <c r="G67" s="14">
        <f t="shared" si="3"/>
        <v>27.9</v>
      </c>
    </row>
    <row r="68" spans="1:7">
      <c r="A68" s="42" t="s">
        <v>61</v>
      </c>
      <c r="B68" s="43">
        <v>233</v>
      </c>
      <c r="C68" s="14">
        <v>86.6</v>
      </c>
      <c r="D68" s="34">
        <f t="shared" si="4"/>
        <v>29</v>
      </c>
      <c r="E68" s="14">
        <v>40</v>
      </c>
      <c r="F68" s="14">
        <v>29</v>
      </c>
      <c r="G68" s="14">
        <f t="shared" si="3"/>
        <v>72.5</v>
      </c>
    </row>
    <row r="69" spans="1:7">
      <c r="A69" s="42" t="s">
        <v>62</v>
      </c>
      <c r="B69" s="43">
        <v>234</v>
      </c>
      <c r="C69" s="14">
        <v>80.900000000000006</v>
      </c>
      <c r="D69" s="34">
        <f t="shared" si="4"/>
        <v>42.5</v>
      </c>
      <c r="E69" s="14">
        <v>90</v>
      </c>
      <c r="F69" s="14">
        <v>42.5</v>
      </c>
      <c r="G69" s="14">
        <f t="shared" si="3"/>
        <v>47.222222222222221</v>
      </c>
    </row>
    <row r="70" spans="1:7">
      <c r="A70" s="42" t="s">
        <v>63</v>
      </c>
      <c r="B70" s="43">
        <v>235</v>
      </c>
      <c r="C70" s="14">
        <v>28.5</v>
      </c>
      <c r="D70" s="34">
        <f t="shared" si="4"/>
        <v>18.100000000000001</v>
      </c>
      <c r="E70" s="14">
        <v>6</v>
      </c>
      <c r="F70" s="14">
        <v>18.100000000000001</v>
      </c>
      <c r="G70" s="14">
        <f t="shared" si="3"/>
        <v>301.66666666666669</v>
      </c>
    </row>
    <row r="71" spans="1:7">
      <c r="A71" s="42" t="s">
        <v>64</v>
      </c>
      <c r="B71" s="43">
        <v>236</v>
      </c>
      <c r="C71" s="14">
        <v>1791.4</v>
      </c>
      <c r="D71" s="34">
        <f t="shared" si="4"/>
        <v>1095.5</v>
      </c>
      <c r="E71" s="14">
        <v>1164</v>
      </c>
      <c r="F71" s="14">
        <v>1095.5</v>
      </c>
      <c r="G71" s="14">
        <f t="shared" si="3"/>
        <v>94.115120274914091</v>
      </c>
    </row>
    <row r="72" spans="1:7">
      <c r="A72" s="42" t="s">
        <v>65</v>
      </c>
      <c r="B72" s="43">
        <v>237</v>
      </c>
      <c r="C72" s="14">
        <v>285.10000000000002</v>
      </c>
      <c r="D72" s="34">
        <f t="shared" si="4"/>
        <v>111.1</v>
      </c>
      <c r="E72" s="14">
        <v>256</v>
      </c>
      <c r="F72" s="14">
        <v>111.1</v>
      </c>
      <c r="G72" s="14">
        <f t="shared" si="3"/>
        <v>43.3984375</v>
      </c>
    </row>
    <row r="73" spans="1:7">
      <c r="A73" s="42" t="s">
        <v>66</v>
      </c>
      <c r="B73" s="43">
        <v>238</v>
      </c>
      <c r="C73" s="14"/>
      <c r="D73" s="34">
        <f t="shared" si="4"/>
        <v>5</v>
      </c>
      <c r="E73" s="14">
        <v>120</v>
      </c>
      <c r="F73" s="14">
        <v>5</v>
      </c>
      <c r="G73" s="14">
        <f t="shared" si="3"/>
        <v>4.1666666666666661</v>
      </c>
    </row>
    <row r="74" spans="1:7">
      <c r="A74" s="42" t="s">
        <v>115</v>
      </c>
      <c r="B74" s="43">
        <v>239</v>
      </c>
      <c r="C74" s="14">
        <f>70+12</f>
        <v>82</v>
      </c>
      <c r="D74" s="34">
        <f t="shared" si="4"/>
        <v>71.8</v>
      </c>
      <c r="E74" s="14">
        <v>6</v>
      </c>
      <c r="F74" s="14">
        <v>71.8</v>
      </c>
      <c r="G74" s="14">
        <f t="shared" si="3"/>
        <v>1196.6666666666667</v>
      </c>
    </row>
    <row r="75" spans="1:7">
      <c r="A75" s="41" t="s">
        <v>67</v>
      </c>
      <c r="B75" s="40">
        <v>250</v>
      </c>
      <c r="C75" s="14">
        <v>351.5</v>
      </c>
      <c r="D75" s="34">
        <f t="shared" si="4"/>
        <v>56.7</v>
      </c>
      <c r="E75" s="14">
        <v>200</v>
      </c>
      <c r="F75" s="14">
        <v>56.7</v>
      </c>
      <c r="G75" s="14">
        <f t="shared" si="3"/>
        <v>28.35</v>
      </c>
    </row>
    <row r="76" spans="1:7">
      <c r="A76" s="41" t="s">
        <v>68</v>
      </c>
      <c r="B76" s="40">
        <v>260</v>
      </c>
      <c r="C76" s="14">
        <v>110.5</v>
      </c>
      <c r="D76" s="34">
        <f t="shared" si="4"/>
        <v>48</v>
      </c>
      <c r="E76" s="14">
        <v>58</v>
      </c>
      <c r="F76" s="14">
        <v>48</v>
      </c>
      <c r="G76" s="14">
        <f t="shared" si="3"/>
        <v>82.758620689655174</v>
      </c>
    </row>
    <row r="77" spans="1:7">
      <c r="A77" s="41" t="s">
        <v>69</v>
      </c>
      <c r="B77" s="40">
        <v>270</v>
      </c>
      <c r="C77" s="14">
        <v>16.2</v>
      </c>
      <c r="D77" s="34">
        <f t="shared" si="4"/>
        <v>0</v>
      </c>
      <c r="E77" s="14"/>
      <c r="F77" s="14"/>
      <c r="G77" s="34"/>
    </row>
    <row r="78" spans="1:7" ht="25.5">
      <c r="A78" s="8" t="s">
        <v>100</v>
      </c>
      <c r="B78" s="40">
        <v>280</v>
      </c>
      <c r="C78" s="34">
        <v>134</v>
      </c>
      <c r="D78" s="34">
        <f t="shared" si="4"/>
        <v>42</v>
      </c>
      <c r="E78" s="34">
        <v>18</v>
      </c>
      <c r="F78" s="34">
        <v>42</v>
      </c>
      <c r="G78" s="34">
        <f>(F78/E78)*100</f>
        <v>233.33333333333334</v>
      </c>
    </row>
    <row r="79" spans="1:7">
      <c r="A79" s="41" t="s">
        <v>70</v>
      </c>
      <c r="B79" s="40">
        <v>290</v>
      </c>
      <c r="C79" s="17">
        <f>SUM(C81:C82)</f>
        <v>140.9</v>
      </c>
      <c r="D79" s="34">
        <f t="shared" si="4"/>
        <v>117</v>
      </c>
      <c r="E79" s="17"/>
      <c r="F79" s="14">
        <v>117</v>
      </c>
      <c r="G79" s="17"/>
    </row>
    <row r="80" spans="1:7">
      <c r="A80" s="42" t="s">
        <v>71</v>
      </c>
      <c r="B80" s="48">
        <v>291</v>
      </c>
      <c r="C80" s="17"/>
      <c r="D80" s="34">
        <f t="shared" si="4"/>
        <v>0</v>
      </c>
      <c r="E80" s="17"/>
      <c r="F80" s="17"/>
      <c r="G80" s="17"/>
    </row>
    <row r="81" spans="1:7">
      <c r="A81" s="42" t="s">
        <v>72</v>
      </c>
      <c r="B81" s="48">
        <v>292</v>
      </c>
      <c r="C81" s="17">
        <v>123.1</v>
      </c>
      <c r="D81" s="34">
        <f t="shared" si="4"/>
        <v>79.5</v>
      </c>
      <c r="E81" s="17"/>
      <c r="F81" s="17">
        <v>79.5</v>
      </c>
      <c r="G81" s="17"/>
    </row>
    <row r="82" spans="1:7">
      <c r="A82" s="42" t="s">
        <v>73</v>
      </c>
      <c r="B82" s="48">
        <v>293</v>
      </c>
      <c r="C82" s="17">
        <v>17.8</v>
      </c>
      <c r="D82" s="34">
        <f t="shared" si="4"/>
        <v>37.5</v>
      </c>
      <c r="E82" s="17"/>
      <c r="F82" s="17">
        <v>37.5</v>
      </c>
      <c r="G82" s="17"/>
    </row>
    <row r="83" spans="1:7">
      <c r="A83" s="41" t="s">
        <v>101</v>
      </c>
      <c r="B83" s="46">
        <v>300</v>
      </c>
      <c r="C83" s="14"/>
      <c r="D83" s="34">
        <f t="shared" si="4"/>
        <v>87.8</v>
      </c>
      <c r="E83" s="14">
        <v>1189.8</v>
      </c>
      <c r="F83" s="14">
        <v>87.8</v>
      </c>
      <c r="G83" s="14">
        <f>(F83/E83)*100</f>
        <v>7.3793914943688019</v>
      </c>
    </row>
    <row r="84" spans="1:7">
      <c r="A84" s="104" t="s">
        <v>74</v>
      </c>
      <c r="B84" s="105"/>
      <c r="C84" s="105"/>
      <c r="D84" s="105"/>
      <c r="E84" s="105"/>
      <c r="F84" s="105"/>
      <c r="G84" s="106"/>
    </row>
    <row r="85" spans="1:7">
      <c r="A85" s="41" t="s">
        <v>127</v>
      </c>
      <c r="B85" s="46">
        <v>400</v>
      </c>
      <c r="C85" s="14">
        <f>C43+C50</f>
        <v>4354.3499999999995</v>
      </c>
      <c r="D85" s="14">
        <f>D43+D50+D51</f>
        <v>2844.6</v>
      </c>
      <c r="E85" s="14">
        <f>E43+E50+E51</f>
        <v>4424.8</v>
      </c>
      <c r="F85" s="14">
        <f>F43+F50+F51</f>
        <v>2844.6</v>
      </c>
      <c r="G85" s="14">
        <f>(F85/E85)*100</f>
        <v>64.287651419273189</v>
      </c>
    </row>
    <row r="86" spans="1:7">
      <c r="A86" s="41" t="s">
        <v>53</v>
      </c>
      <c r="B86" s="46">
        <v>410</v>
      </c>
      <c r="C86" s="14">
        <f t="shared" ref="C86:D87" si="5">C58+C71</f>
        <v>14839.699999999999</v>
      </c>
      <c r="D86" s="14">
        <f>D58+D71</f>
        <v>7926.8</v>
      </c>
      <c r="E86" s="14">
        <f>E58+E71</f>
        <v>8957.6</v>
      </c>
      <c r="F86" s="14">
        <f>F58+F71</f>
        <v>7926.8</v>
      </c>
      <c r="G86" s="14">
        <f t="shared" ref="G86:G90" si="6">(F86/E86)*100</f>
        <v>88.492453335714927</v>
      </c>
    </row>
    <row r="87" spans="1:7">
      <c r="A87" s="41" t="s">
        <v>54</v>
      </c>
      <c r="B87" s="46">
        <v>420</v>
      </c>
      <c r="C87" s="14">
        <f t="shared" si="5"/>
        <v>2586.1</v>
      </c>
      <c r="D87" s="14">
        <f t="shared" si="5"/>
        <v>1575</v>
      </c>
      <c r="E87" s="14">
        <f>E59+E72</f>
        <v>2025.2</v>
      </c>
      <c r="F87" s="14">
        <f t="shared" ref="F87" si="7">F59+F72</f>
        <v>1575</v>
      </c>
      <c r="G87" s="14">
        <f t="shared" si="6"/>
        <v>77.770096780564884</v>
      </c>
    </row>
    <row r="88" spans="1:7">
      <c r="A88" s="41" t="s">
        <v>57</v>
      </c>
      <c r="B88" s="46">
        <v>430</v>
      </c>
      <c r="C88" s="14">
        <f>C63+C75</f>
        <v>3118.6</v>
      </c>
      <c r="D88" s="14">
        <f>D63+D75</f>
        <v>2601</v>
      </c>
      <c r="E88" s="14">
        <f>E63+E75</f>
        <v>1160</v>
      </c>
      <c r="F88" s="14">
        <f>F63+F75</f>
        <v>2601</v>
      </c>
      <c r="G88" s="14">
        <f t="shared" si="6"/>
        <v>224.22413793103448</v>
      </c>
    </row>
    <row r="89" spans="1:7">
      <c r="A89" s="41" t="s">
        <v>75</v>
      </c>
      <c r="B89" s="46">
        <v>440</v>
      </c>
      <c r="C89" s="14">
        <f>C64+C66+C67+C68+C69+C70+C74+C77+C78+C83+C62+C49</f>
        <v>2347</v>
      </c>
      <c r="D89" s="14">
        <f>D64+D66+D67+D68+D70+D74+D77+D78+D83+D62</f>
        <v>579.6</v>
      </c>
      <c r="E89" s="14">
        <f>E64+E66+E67+E68+E70+E74+E77+E78+E83+E62</f>
        <v>1515.8</v>
      </c>
      <c r="F89" s="14">
        <f>F64+F66+F67+F68+F70+F74+F77+F78+F83+F62</f>
        <v>579.6</v>
      </c>
      <c r="G89" s="14">
        <f t="shared" si="6"/>
        <v>38.237234463649564</v>
      </c>
    </row>
    <row r="90" spans="1:7">
      <c r="A90" s="41" t="s">
        <v>76</v>
      </c>
      <c r="B90" s="50">
        <v>450</v>
      </c>
      <c r="C90" s="16">
        <f>C85+C86+C87+C88+C89</f>
        <v>27245.749999999996</v>
      </c>
      <c r="D90" s="16">
        <f>D85+D86+D87+D88+D89</f>
        <v>15527</v>
      </c>
      <c r="E90" s="16">
        <f>E85+E86+E87+E88+E89</f>
        <v>18083.400000000001</v>
      </c>
      <c r="F90" s="16">
        <f>F85+F86+F87+F88+F89</f>
        <v>15527</v>
      </c>
      <c r="G90" s="16">
        <f t="shared" si="6"/>
        <v>85.863277923399352</v>
      </c>
    </row>
    <row r="91" spans="1:7">
      <c r="A91" s="104" t="s">
        <v>77</v>
      </c>
      <c r="B91" s="105"/>
      <c r="C91" s="105"/>
      <c r="D91" s="105"/>
      <c r="E91" s="105"/>
      <c r="F91" s="105"/>
      <c r="G91" s="106"/>
    </row>
    <row r="92" spans="1:7">
      <c r="A92" s="44" t="s">
        <v>78</v>
      </c>
      <c r="B92" s="50">
        <v>500</v>
      </c>
      <c r="C92" s="14">
        <f>C93</f>
        <v>0</v>
      </c>
      <c r="D92" s="16">
        <f>D93</f>
        <v>0</v>
      </c>
      <c r="E92" s="16">
        <f>E93</f>
        <v>0</v>
      </c>
      <c r="F92" s="16">
        <f>F93</f>
        <v>0</v>
      </c>
      <c r="G92" s="16"/>
    </row>
    <row r="93" spans="1:7">
      <c r="A93" s="74" t="s">
        <v>79</v>
      </c>
      <c r="B93" s="48">
        <v>501</v>
      </c>
      <c r="C93" s="14"/>
      <c r="D93" s="14"/>
      <c r="E93" s="14"/>
      <c r="F93" s="14"/>
      <c r="G93" s="14"/>
    </row>
    <row r="94" spans="1:7">
      <c r="A94" s="44" t="s">
        <v>80</v>
      </c>
      <c r="B94" s="51">
        <v>510</v>
      </c>
      <c r="C94" s="16">
        <f>C95+C96+C97+C98+C99+C100</f>
        <v>6176.9</v>
      </c>
      <c r="D94" s="16">
        <f>D95+D96+D97+D98+D99+D100</f>
        <v>921.1</v>
      </c>
      <c r="E94" s="16">
        <f>E95+E96+E97+E98+E99+E100</f>
        <v>1380</v>
      </c>
      <c r="F94" s="16">
        <f>F95+F96+F97+F98+F99+F100</f>
        <v>921.1</v>
      </c>
      <c r="G94" s="16">
        <f t="shared" ref="G94:G96" si="8">(F94/E94)*100</f>
        <v>66.746376811594203</v>
      </c>
    </row>
    <row r="95" spans="1:7">
      <c r="A95" s="41" t="s">
        <v>81</v>
      </c>
      <c r="B95" s="52">
        <v>511</v>
      </c>
      <c r="C95" s="14"/>
      <c r="D95" s="14"/>
      <c r="E95" s="14"/>
      <c r="F95" s="14"/>
      <c r="G95" s="14"/>
    </row>
    <row r="96" spans="1:7">
      <c r="A96" s="41" t="s">
        <v>82</v>
      </c>
      <c r="B96" s="53">
        <v>512</v>
      </c>
      <c r="C96" s="14">
        <v>2934.6</v>
      </c>
      <c r="D96" s="14">
        <f>SUM(F96)</f>
        <v>20.5</v>
      </c>
      <c r="E96" s="14">
        <v>1380</v>
      </c>
      <c r="F96" s="14">
        <v>20.5</v>
      </c>
      <c r="G96" s="14">
        <f t="shared" si="8"/>
        <v>1.4855072463768115</v>
      </c>
    </row>
    <row r="97" spans="1:7">
      <c r="A97" s="41" t="s">
        <v>83</v>
      </c>
      <c r="B97" s="52">
        <v>513</v>
      </c>
      <c r="C97" s="60">
        <v>1333.4</v>
      </c>
      <c r="D97" s="14">
        <f t="shared" ref="D97:D100" si="9">SUM(F97)</f>
        <v>545.5</v>
      </c>
      <c r="E97" s="17"/>
      <c r="F97" s="17">
        <v>545.5</v>
      </c>
      <c r="G97" s="17"/>
    </row>
    <row r="98" spans="1:7">
      <c r="A98" s="41" t="s">
        <v>84</v>
      </c>
      <c r="B98" s="53">
        <v>514</v>
      </c>
      <c r="C98" s="60"/>
      <c r="D98" s="14">
        <f t="shared" si="9"/>
        <v>0</v>
      </c>
      <c r="E98" s="17"/>
      <c r="F98" s="17"/>
      <c r="G98" s="17"/>
    </row>
    <row r="99" spans="1:7" ht="25.5">
      <c r="A99" s="39" t="s">
        <v>85</v>
      </c>
      <c r="B99" s="52">
        <v>515</v>
      </c>
      <c r="C99" s="60">
        <v>785.4</v>
      </c>
      <c r="D99" s="14">
        <f t="shared" si="9"/>
        <v>200</v>
      </c>
      <c r="E99" s="17"/>
      <c r="F99" s="17">
        <v>200</v>
      </c>
      <c r="G99" s="17"/>
    </row>
    <row r="100" spans="1:7">
      <c r="A100" s="41" t="s">
        <v>86</v>
      </c>
      <c r="B100" s="52">
        <v>516</v>
      </c>
      <c r="C100" s="60">
        <v>1123.5</v>
      </c>
      <c r="D100" s="14">
        <f t="shared" si="9"/>
        <v>155.1</v>
      </c>
      <c r="E100" s="17"/>
      <c r="F100" s="17">
        <v>155.1</v>
      </c>
      <c r="G100" s="17"/>
    </row>
    <row r="101" spans="1:7">
      <c r="A101" s="104" t="s">
        <v>87</v>
      </c>
      <c r="B101" s="105"/>
      <c r="C101" s="105"/>
      <c r="D101" s="105"/>
      <c r="E101" s="105"/>
      <c r="F101" s="105"/>
      <c r="G101" s="106"/>
    </row>
    <row r="102" spans="1:7">
      <c r="A102" s="41" t="s">
        <v>88</v>
      </c>
      <c r="B102" s="55">
        <v>600</v>
      </c>
      <c r="C102" s="54"/>
      <c r="D102" s="54"/>
      <c r="E102" s="17"/>
      <c r="F102" s="17"/>
      <c r="G102" s="17"/>
    </row>
    <row r="103" spans="1:7">
      <c r="A103" s="42" t="s">
        <v>89</v>
      </c>
      <c r="B103" s="52">
        <v>601</v>
      </c>
      <c r="C103" s="54"/>
      <c r="D103" s="54"/>
      <c r="E103" s="17"/>
      <c r="F103" s="17"/>
      <c r="G103" s="17"/>
    </row>
    <row r="104" spans="1:7">
      <c r="A104" s="42" t="s">
        <v>90</v>
      </c>
      <c r="B104" s="52">
        <v>602</v>
      </c>
      <c r="C104" s="54"/>
      <c r="D104" s="54"/>
      <c r="E104" s="17"/>
      <c r="F104" s="17"/>
      <c r="G104" s="17"/>
    </row>
    <row r="105" spans="1:7">
      <c r="A105" s="42" t="s">
        <v>91</v>
      </c>
      <c r="B105" s="52">
        <v>603</v>
      </c>
      <c r="C105" s="54"/>
      <c r="D105" s="54"/>
      <c r="E105" s="17"/>
      <c r="F105" s="17"/>
      <c r="G105" s="17"/>
    </row>
    <row r="106" spans="1:7">
      <c r="A106" s="41" t="s">
        <v>92</v>
      </c>
      <c r="B106" s="55">
        <v>610</v>
      </c>
      <c r="C106" s="54"/>
      <c r="D106" s="54"/>
      <c r="E106" s="17"/>
      <c r="F106" s="17"/>
      <c r="G106" s="17"/>
    </row>
    <row r="107" spans="1:7">
      <c r="A107" s="41" t="s">
        <v>93</v>
      </c>
      <c r="B107" s="67">
        <v>620</v>
      </c>
      <c r="C107" s="68">
        <f>SUM(C108)</f>
        <v>226.6</v>
      </c>
      <c r="D107" s="68">
        <f>SUM(F107)</f>
        <v>87.8</v>
      </c>
      <c r="E107" s="16">
        <v>250</v>
      </c>
      <c r="F107" s="69">
        <v>87.8</v>
      </c>
      <c r="G107" s="69">
        <f>(F107/E107)*100</f>
        <v>35.120000000000005</v>
      </c>
    </row>
    <row r="108" spans="1:7">
      <c r="A108" s="42" t="s">
        <v>89</v>
      </c>
      <c r="B108" s="52">
        <v>621</v>
      </c>
      <c r="C108" s="63">
        <v>226.6</v>
      </c>
      <c r="D108" s="63">
        <f>SUM(F108)</f>
        <v>87.8</v>
      </c>
      <c r="E108" s="14">
        <v>250</v>
      </c>
      <c r="F108" s="17">
        <v>87.8</v>
      </c>
      <c r="G108" s="17">
        <f>(F108/E108)*100</f>
        <v>35.120000000000005</v>
      </c>
    </row>
    <row r="109" spans="1:7">
      <c r="A109" s="42" t="s">
        <v>90</v>
      </c>
      <c r="B109" s="52">
        <v>622</v>
      </c>
      <c r="C109" s="54"/>
      <c r="D109" s="54"/>
      <c r="E109" s="17"/>
      <c r="F109" s="17"/>
      <c r="G109" s="17"/>
    </row>
    <row r="110" spans="1:7">
      <c r="A110" s="42" t="s">
        <v>91</v>
      </c>
      <c r="B110" s="52">
        <v>623</v>
      </c>
      <c r="C110" s="54"/>
      <c r="D110" s="54"/>
      <c r="E110" s="17"/>
      <c r="F110" s="17"/>
      <c r="G110" s="17"/>
    </row>
    <row r="111" spans="1:7">
      <c r="A111" s="41" t="s">
        <v>94</v>
      </c>
      <c r="B111" s="55">
        <v>630</v>
      </c>
      <c r="C111" s="54"/>
      <c r="D111" s="54"/>
      <c r="E111" s="17"/>
      <c r="F111" s="17"/>
      <c r="G111" s="17"/>
    </row>
    <row r="112" spans="1:7">
      <c r="A112" s="44" t="s">
        <v>95</v>
      </c>
      <c r="B112" s="56">
        <v>700</v>
      </c>
      <c r="C112" s="16">
        <f>C32+C79+C92+C102+C39</f>
        <v>29219.000000000004</v>
      </c>
      <c r="D112" s="16">
        <f>D32+D79+D92+D102</f>
        <v>15936.1</v>
      </c>
      <c r="E112" s="16">
        <f>E32+E79+E92+E102</f>
        <v>19100</v>
      </c>
      <c r="F112" s="16">
        <f>F32+F79+F92+F102</f>
        <v>15936.1</v>
      </c>
      <c r="G112" s="16">
        <f>(F112/E112)*100</f>
        <v>83.435078534031419</v>
      </c>
    </row>
    <row r="113" spans="1:7">
      <c r="A113" s="44" t="s">
        <v>96</v>
      </c>
      <c r="B113" s="56">
        <v>800</v>
      </c>
      <c r="C113" s="16">
        <f>C43+C50+C51+C58+C59+C60+C63+C64+C65+C94+C107+C75+C77+C78+C83+C62</f>
        <v>33658.349999999991</v>
      </c>
      <c r="D113" s="16">
        <f>D43+D50+D51+D58+D59+D60+D63+D64+D65+D94+D107+D75+D77+D78+D83+D62</f>
        <v>16979.899999999998</v>
      </c>
      <c r="E113" s="16">
        <f>E43+E50+E51+E58+E59+E60+E63+E64+E65+E94+E107+E75+E77+E78+E83+E62</f>
        <v>20309.400000000001</v>
      </c>
      <c r="F113" s="16">
        <f>F43+F50+F51+F58+F59+F60+F63+F64+F65+F94+F107+F75+F77+F78+F83+F62</f>
        <v>17126.599999999999</v>
      </c>
      <c r="G113" s="16">
        <f>(F113/E113)*100</f>
        <v>84.328439047928526</v>
      </c>
    </row>
    <row r="114" spans="1:7">
      <c r="A114" s="41" t="s">
        <v>97</v>
      </c>
      <c r="B114" s="40">
        <v>850</v>
      </c>
      <c r="C114" s="16">
        <f>C112-C113</f>
        <v>-4439.3499999999876</v>
      </c>
      <c r="D114" s="16">
        <f t="shared" ref="D114:F114" si="10">D112-D113</f>
        <v>-1043.7999999999975</v>
      </c>
      <c r="E114" s="16">
        <f t="shared" si="10"/>
        <v>-1209.4000000000015</v>
      </c>
      <c r="F114" s="16">
        <f t="shared" si="10"/>
        <v>-1190.4999999999982</v>
      </c>
      <c r="G114" s="16"/>
    </row>
    <row r="115" spans="1:7" ht="18.75">
      <c r="A115" s="5"/>
      <c r="B115" s="4"/>
      <c r="C115" s="6"/>
      <c r="D115" s="6"/>
      <c r="E115" s="6"/>
      <c r="F115" s="6"/>
      <c r="G115" s="6"/>
    </row>
    <row r="116" spans="1:7" ht="15.75">
      <c r="A116" s="26"/>
      <c r="B116" s="21"/>
      <c r="C116" s="27"/>
      <c r="D116" s="28"/>
      <c r="E116" s="28"/>
      <c r="F116" s="28"/>
      <c r="G116" s="28"/>
    </row>
    <row r="117" spans="1:7" ht="15.75">
      <c r="A117" s="78" t="s">
        <v>117</v>
      </c>
      <c r="B117" s="79"/>
      <c r="C117" s="107" t="s">
        <v>98</v>
      </c>
      <c r="D117" s="107"/>
      <c r="E117" s="80"/>
      <c r="F117" s="108" t="s">
        <v>112</v>
      </c>
      <c r="G117" s="108"/>
    </row>
    <row r="118" spans="1:7" ht="15.75">
      <c r="A118" s="21"/>
      <c r="B118" s="76"/>
      <c r="C118" s="82"/>
      <c r="D118" s="82"/>
      <c r="E118" s="29"/>
      <c r="F118" s="100"/>
      <c r="G118" s="100"/>
    </row>
    <row r="119" spans="1:7">
      <c r="A119" s="7"/>
      <c r="B119" s="7"/>
      <c r="C119" s="7"/>
      <c r="D119" s="7"/>
      <c r="E119" s="7"/>
      <c r="F119" s="7"/>
      <c r="G119" s="7"/>
    </row>
    <row r="120" spans="1:7" ht="15.75">
      <c r="A120" s="76"/>
      <c r="B120" s="21"/>
      <c r="C120" s="27"/>
      <c r="D120" s="28"/>
      <c r="E120" s="28"/>
      <c r="F120" s="28"/>
      <c r="G120" s="28"/>
    </row>
    <row r="121" spans="1:7" ht="15.75">
      <c r="A121" s="78" t="s">
        <v>128</v>
      </c>
      <c r="B121" s="79"/>
      <c r="C121" s="77" t="s">
        <v>98</v>
      </c>
      <c r="D121" s="77"/>
      <c r="E121" s="80"/>
      <c r="F121" s="81" t="s">
        <v>129</v>
      </c>
      <c r="G121" s="81"/>
    </row>
  </sheetData>
  <mergeCells count="37">
    <mergeCell ref="C118:D118"/>
    <mergeCell ref="F118:G118"/>
    <mergeCell ref="A30:G30"/>
    <mergeCell ref="A31:G31"/>
    <mergeCell ref="A84:G84"/>
    <mergeCell ref="A91:G91"/>
    <mergeCell ref="A101:G101"/>
    <mergeCell ref="C117:D117"/>
    <mergeCell ref="F117:G117"/>
    <mergeCell ref="A25:G25"/>
    <mergeCell ref="A27:A28"/>
    <mergeCell ref="B27:B28"/>
    <mergeCell ref="C27:D27"/>
    <mergeCell ref="E27:G27"/>
    <mergeCell ref="A24:G24"/>
    <mergeCell ref="B14:D14"/>
    <mergeCell ref="B15:D15"/>
    <mergeCell ref="B17:D17"/>
    <mergeCell ref="E17:F17"/>
    <mergeCell ref="B18:D18"/>
    <mergeCell ref="E18:F18"/>
    <mergeCell ref="B20:D20"/>
    <mergeCell ref="B21:D21"/>
    <mergeCell ref="A23:G23"/>
    <mergeCell ref="B16:E16"/>
    <mergeCell ref="B19:G19"/>
    <mergeCell ref="B13:D13"/>
    <mergeCell ref="B10:D10"/>
    <mergeCell ref="F10:G10"/>
    <mergeCell ref="B11:E11"/>
    <mergeCell ref="B12:D12"/>
    <mergeCell ref="B2:G2"/>
    <mergeCell ref="B8:G8"/>
    <mergeCell ref="B6:G6"/>
    <mergeCell ref="B7:G7"/>
    <mergeCell ref="B4:G4"/>
    <mergeCell ref="B3:G3"/>
  </mergeCells>
  <pageMargins left="0.53" right="0.47" top="0.27" bottom="0.36" header="0.2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2025-09-10T06:14:50Z</dcterms:modified>
</cp:coreProperties>
</file>