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Виконання" sheetId="3" r:id="rId1"/>
    <sheet name="ЗВІТ" sheetId="1" r:id="rId2"/>
  </sheets>
  <externalReferences>
    <externalReference r:id="rId3"/>
  </externalReferenc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2" i="3"/>
  <c r="G121"/>
  <c r="G120"/>
  <c r="G119"/>
  <c r="G117"/>
  <c r="G116"/>
  <c r="G115"/>
  <c r="G114"/>
  <c r="G113"/>
  <c r="G112"/>
  <c r="G111"/>
  <c r="G110"/>
  <c r="G109"/>
  <c r="G108"/>
  <c r="G107"/>
  <c r="G105"/>
  <c r="G104"/>
  <c r="G103"/>
  <c r="G102"/>
  <c r="G101"/>
  <c r="G99"/>
  <c r="G98"/>
  <c r="G97"/>
  <c r="G96"/>
  <c r="G95"/>
  <c r="G94"/>
  <c r="G93"/>
  <c r="G92"/>
  <c r="G91"/>
  <c r="G90"/>
  <c r="G89"/>
  <c r="G88"/>
  <c r="G87"/>
  <c r="G85"/>
  <c r="G84"/>
  <c r="G83"/>
  <c r="G82"/>
  <c r="G80"/>
  <c r="G78"/>
  <c r="G77"/>
  <c r="G76"/>
  <c r="G75"/>
  <c r="G74"/>
  <c r="G73"/>
  <c r="G72"/>
  <c r="G71"/>
  <c r="G70"/>
  <c r="G69"/>
  <c r="G68"/>
  <c r="G67"/>
  <c r="G66"/>
  <c r="G65"/>
  <c r="G64"/>
  <c r="G63"/>
  <c r="G62"/>
  <c r="G60"/>
  <c r="G59"/>
  <c r="G58"/>
  <c r="G57"/>
  <c r="G56"/>
  <c r="G55"/>
  <c r="G54"/>
  <c r="G53"/>
  <c r="G52"/>
  <c r="G51"/>
  <c r="G49"/>
  <c r="G47"/>
  <c r="G46"/>
  <c r="G45"/>
  <c r="G44"/>
  <c r="G43"/>
  <c r="G42"/>
  <c r="G41"/>
  <c r="G40"/>
  <c r="G39"/>
  <c r="G38"/>
  <c r="G37"/>
  <c r="H85"/>
  <c r="H122"/>
  <c r="H120"/>
  <c r="H119"/>
  <c r="H114"/>
  <c r="H113"/>
  <c r="H112"/>
  <c r="H111"/>
  <c r="H110"/>
  <c r="H109"/>
  <c r="H108"/>
  <c r="H107"/>
  <c r="H105"/>
  <c r="H104"/>
  <c r="H103"/>
  <c r="H101"/>
  <c r="H96"/>
  <c r="H95"/>
  <c r="H94"/>
  <c r="H93"/>
  <c r="H92"/>
  <c r="H91"/>
  <c r="H90"/>
  <c r="H89"/>
  <c r="H88"/>
  <c r="H87"/>
  <c r="H84"/>
  <c r="H83"/>
  <c r="H82"/>
  <c r="H80"/>
  <c r="H78"/>
  <c r="H77"/>
  <c r="H76"/>
  <c r="H74"/>
  <c r="H73"/>
  <c r="H72"/>
  <c r="H70"/>
  <c r="H69"/>
  <c r="H68"/>
  <c r="H67"/>
  <c r="H66"/>
  <c r="H65"/>
  <c r="H64"/>
  <c r="H63"/>
  <c r="H62"/>
  <c r="H60"/>
  <c r="H59"/>
  <c r="H58"/>
  <c r="H57"/>
  <c r="H56"/>
  <c r="H54"/>
  <c r="H53"/>
  <c r="H52"/>
  <c r="H51"/>
  <c r="H49"/>
  <c r="H47"/>
  <c r="H46"/>
  <c r="H44"/>
  <c r="H43"/>
  <c r="H42"/>
  <c r="H40"/>
  <c r="H39"/>
  <c r="H38"/>
  <c r="H37"/>
  <c r="H36"/>
  <c r="H34"/>
  <c r="H33"/>
  <c r="H32"/>
  <c r="H31"/>
  <c r="H30"/>
  <c r="H29"/>
  <c r="H28"/>
  <c r="H27"/>
  <c r="H26"/>
  <c r="H24"/>
  <c r="H23"/>
  <c r="H21"/>
  <c r="H20"/>
  <c r="H19"/>
  <c r="H18"/>
  <c r="H17"/>
  <c r="H16"/>
  <c r="H15"/>
  <c r="H14"/>
  <c r="H12"/>
  <c r="H11"/>
  <c r="H10"/>
  <c r="H9"/>
  <c r="H8"/>
  <c r="G36"/>
  <c r="G34"/>
  <c r="G33"/>
  <c r="G32"/>
  <c r="G31"/>
  <c r="G30"/>
  <c r="G29"/>
  <c r="G28"/>
  <c r="G27"/>
  <c r="G26"/>
  <c r="G24"/>
  <c r="G23"/>
  <c r="G21"/>
  <c r="G20"/>
  <c r="G19"/>
  <c r="G18"/>
  <c r="G17"/>
  <c r="G16"/>
  <c r="G15"/>
  <c r="G14"/>
  <c r="G12"/>
  <c r="G11"/>
  <c r="G10"/>
  <c r="G9"/>
  <c r="G8"/>
  <c r="F120"/>
  <c r="E120"/>
  <c r="F119"/>
  <c r="E119"/>
  <c r="F117"/>
  <c r="E117"/>
  <c r="F116"/>
  <c r="E116"/>
  <c r="F115"/>
  <c r="E115"/>
  <c r="F114"/>
  <c r="E114"/>
  <c r="F113"/>
  <c r="E113"/>
  <c r="F112"/>
  <c r="E112"/>
  <c r="F111"/>
  <c r="E111"/>
  <c r="F110"/>
  <c r="E110"/>
  <c r="F109"/>
  <c r="E109"/>
  <c r="F108"/>
  <c r="E108"/>
  <c r="F107"/>
  <c r="E107"/>
  <c r="F104"/>
  <c r="E104"/>
  <c r="F103"/>
  <c r="E103"/>
  <c r="F99"/>
  <c r="F98"/>
  <c r="E98"/>
  <c r="F97"/>
  <c r="E97"/>
  <c r="F96"/>
  <c r="E96"/>
  <c r="F95"/>
  <c r="E95"/>
  <c r="F94"/>
  <c r="E94"/>
  <c r="F93"/>
  <c r="E93"/>
  <c r="F92"/>
  <c r="E92"/>
  <c r="F91"/>
  <c r="E91"/>
  <c r="F90"/>
  <c r="E90"/>
  <c r="F89"/>
  <c r="E89"/>
  <c r="F88"/>
  <c r="E88"/>
  <c r="F87"/>
  <c r="E87"/>
  <c r="F84"/>
  <c r="E84"/>
  <c r="F83"/>
  <c r="E83"/>
  <c r="F82"/>
  <c r="E82"/>
  <c r="F76"/>
  <c r="E76"/>
  <c r="F75"/>
  <c r="E75"/>
  <c r="F74"/>
  <c r="E74"/>
  <c r="F73"/>
  <c r="E73"/>
  <c r="F72"/>
  <c r="E72"/>
  <c r="F71"/>
  <c r="E71"/>
  <c r="F70"/>
  <c r="E70"/>
  <c r="F69"/>
  <c r="E69"/>
  <c r="F68"/>
  <c r="E68"/>
  <c r="F67"/>
  <c r="E67"/>
  <c r="F66"/>
  <c r="E66"/>
  <c r="F65"/>
  <c r="E65"/>
  <c r="F64"/>
  <c r="E64"/>
  <c r="F63"/>
  <c r="E63"/>
  <c r="F62"/>
  <c r="E62"/>
  <c r="F59"/>
  <c r="E59"/>
  <c r="F58"/>
  <c r="E58"/>
  <c r="F57"/>
  <c r="E57"/>
  <c r="F56"/>
  <c r="E56"/>
  <c r="F55"/>
  <c r="E55"/>
  <c r="F54"/>
  <c r="E54"/>
  <c r="F53"/>
  <c r="E53"/>
  <c r="F52"/>
  <c r="E52"/>
  <c r="F51"/>
  <c r="E51"/>
  <c r="F47"/>
  <c r="E47"/>
  <c r="F46"/>
  <c r="E46"/>
  <c r="F45"/>
  <c r="E45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F33"/>
  <c r="E33"/>
  <c r="F32"/>
  <c r="E32"/>
  <c r="F31"/>
  <c r="E31"/>
  <c r="F30"/>
  <c r="E30"/>
  <c r="F29"/>
  <c r="E29"/>
  <c r="F28"/>
  <c r="E28"/>
  <c r="F27"/>
  <c r="E27"/>
  <c r="F20"/>
  <c r="E20"/>
  <c r="F19"/>
  <c r="E19"/>
  <c r="F18"/>
  <c r="E18"/>
  <c r="F16"/>
  <c r="E16"/>
  <c r="F15"/>
  <c r="E15"/>
  <c r="F14"/>
  <c r="E14"/>
  <c r="F10"/>
  <c r="E10"/>
  <c r="F9"/>
  <c r="E9"/>
  <c r="F8"/>
  <c r="E8"/>
  <c r="I120" i="1"/>
  <c r="H120"/>
  <c r="G120"/>
  <c r="F120"/>
  <c r="E120"/>
  <c r="I119"/>
  <c r="H119"/>
  <c r="G119"/>
  <c r="F119"/>
  <c r="E119"/>
  <c r="F117"/>
  <c r="I117" s="1"/>
  <c r="E117"/>
  <c r="F116"/>
  <c r="I116" s="1"/>
  <c r="E116"/>
  <c r="F115"/>
  <c r="I115" s="1"/>
  <c r="E115"/>
  <c r="F114"/>
  <c r="I114" s="1"/>
  <c r="E114"/>
  <c r="F113"/>
  <c r="I113" s="1"/>
  <c r="E113"/>
  <c r="F112"/>
  <c r="I112" s="1"/>
  <c r="E112"/>
  <c r="F111"/>
  <c r="I111" s="1"/>
  <c r="E111"/>
  <c r="F110"/>
  <c r="I110" s="1"/>
  <c r="E110"/>
  <c r="F109"/>
  <c r="I109" s="1"/>
  <c r="E109"/>
  <c r="F108"/>
  <c r="I108" s="1"/>
  <c r="E108"/>
  <c r="F107"/>
  <c r="E107"/>
  <c r="F104"/>
  <c r="I104" s="1"/>
  <c r="E104"/>
  <c r="F103"/>
  <c r="I103" s="1"/>
  <c r="E103"/>
  <c r="H101"/>
  <c r="G101"/>
  <c r="I99"/>
  <c r="H99"/>
  <c r="G99"/>
  <c r="F99"/>
  <c r="I98"/>
  <c r="H98"/>
  <c r="G98"/>
  <c r="F98"/>
  <c r="E98"/>
  <c r="I97"/>
  <c r="H97"/>
  <c r="G97"/>
  <c r="F97"/>
  <c r="E97"/>
  <c r="I96"/>
  <c r="H96"/>
  <c r="G96"/>
  <c r="F96"/>
  <c r="E96"/>
  <c r="I95"/>
  <c r="H95"/>
  <c r="G95"/>
  <c r="F95"/>
  <c r="E95"/>
  <c r="I94"/>
  <c r="H94"/>
  <c r="G94"/>
  <c r="F94"/>
  <c r="E94"/>
  <c r="I93"/>
  <c r="H93"/>
  <c r="G93"/>
  <c r="F93"/>
  <c r="E93"/>
  <c r="I92"/>
  <c r="H92"/>
  <c r="G92"/>
  <c r="F92"/>
  <c r="E92"/>
  <c r="I91"/>
  <c r="H91"/>
  <c r="G91"/>
  <c r="F91"/>
  <c r="E91"/>
  <c r="I90"/>
  <c r="H90"/>
  <c r="G90"/>
  <c r="F90"/>
  <c r="E90"/>
  <c r="I89"/>
  <c r="H89"/>
  <c r="G89"/>
  <c r="F89"/>
  <c r="E89"/>
  <c r="I88"/>
  <c r="H88"/>
  <c r="G88"/>
  <c r="F88"/>
  <c r="E88"/>
  <c r="I87"/>
  <c r="H87"/>
  <c r="G87"/>
  <c r="F87"/>
  <c r="E87"/>
  <c r="I84"/>
  <c r="H84"/>
  <c r="G84"/>
  <c r="F84"/>
  <c r="E84"/>
  <c r="I83"/>
  <c r="H83"/>
  <c r="G83"/>
  <c r="F83"/>
  <c r="E83"/>
  <c r="I82"/>
  <c r="H82"/>
  <c r="G82"/>
  <c r="F82"/>
  <c r="E82"/>
  <c r="I76"/>
  <c r="H76"/>
  <c r="G76"/>
  <c r="F76"/>
  <c r="E76"/>
  <c r="I75"/>
  <c r="H75"/>
  <c r="G75"/>
  <c r="F75"/>
  <c r="E75"/>
  <c r="I74"/>
  <c r="H74"/>
  <c r="G74"/>
  <c r="F74"/>
  <c r="E74"/>
  <c r="I73"/>
  <c r="H73"/>
  <c r="G73"/>
  <c r="F73"/>
  <c r="E73"/>
  <c r="I72"/>
  <c r="H72"/>
  <c r="G72"/>
  <c r="F72"/>
  <c r="E72"/>
  <c r="I71"/>
  <c r="H71"/>
  <c r="G71"/>
  <c r="F71"/>
  <c r="E71"/>
  <c r="I70"/>
  <c r="H70"/>
  <c r="G70"/>
  <c r="F70"/>
  <c r="E70"/>
  <c r="I69"/>
  <c r="H69"/>
  <c r="G69"/>
  <c r="F69"/>
  <c r="E69"/>
  <c r="I68"/>
  <c r="H68"/>
  <c r="G68"/>
  <c r="F68"/>
  <c r="E68"/>
  <c r="I67"/>
  <c r="H67"/>
  <c r="G67"/>
  <c r="F67"/>
  <c r="E67"/>
  <c r="I66"/>
  <c r="H66"/>
  <c r="G66"/>
  <c r="F66"/>
  <c r="E66"/>
  <c r="I65"/>
  <c r="H65"/>
  <c r="G65"/>
  <c r="F65"/>
  <c r="E65"/>
  <c r="I64"/>
  <c r="H64"/>
  <c r="G64"/>
  <c r="F64"/>
  <c r="E64"/>
  <c r="I63"/>
  <c r="H63"/>
  <c r="G63"/>
  <c r="F63"/>
  <c r="E63"/>
  <c r="I62"/>
  <c r="H62"/>
  <c r="G62"/>
  <c r="F62"/>
  <c r="E62"/>
  <c r="I59"/>
  <c r="H59"/>
  <c r="G59"/>
  <c r="F59"/>
  <c r="E59"/>
  <c r="I58"/>
  <c r="H58"/>
  <c r="G58"/>
  <c r="F58"/>
  <c r="E58"/>
  <c r="I57"/>
  <c r="H57"/>
  <c r="G57"/>
  <c r="F57"/>
  <c r="E57"/>
  <c r="I56"/>
  <c r="H56"/>
  <c r="G56"/>
  <c r="F56"/>
  <c r="E56"/>
  <c r="I55"/>
  <c r="H55"/>
  <c r="G55"/>
  <c r="F55"/>
  <c r="E55"/>
  <c r="I54"/>
  <c r="H54"/>
  <c r="G54"/>
  <c r="F54"/>
  <c r="E54"/>
  <c r="I53"/>
  <c r="H53"/>
  <c r="G53"/>
  <c r="F53"/>
  <c r="E53"/>
  <c r="I52"/>
  <c r="H52"/>
  <c r="G52"/>
  <c r="F52"/>
  <c r="E52"/>
  <c r="I51"/>
  <c r="H51"/>
  <c r="G51"/>
  <c r="F51"/>
  <c r="E51"/>
  <c r="I47"/>
  <c r="H47"/>
  <c r="G47"/>
  <c r="F47"/>
  <c r="E47"/>
  <c r="I46"/>
  <c r="H46"/>
  <c r="G46"/>
  <c r="F46"/>
  <c r="E46"/>
  <c r="I45"/>
  <c r="H45"/>
  <c r="G45"/>
  <c r="F45"/>
  <c r="E45"/>
  <c r="I44"/>
  <c r="H44"/>
  <c r="G44"/>
  <c r="F44"/>
  <c r="E44"/>
  <c r="I43"/>
  <c r="H43"/>
  <c r="G43"/>
  <c r="F43"/>
  <c r="E43"/>
  <c r="I42"/>
  <c r="H42"/>
  <c r="G42"/>
  <c r="F42"/>
  <c r="E42"/>
  <c r="I41"/>
  <c r="H41"/>
  <c r="G41"/>
  <c r="F41"/>
  <c r="E41"/>
  <c r="I40"/>
  <c r="H40"/>
  <c r="G40"/>
  <c r="F40"/>
  <c r="E40"/>
  <c r="I39"/>
  <c r="H39"/>
  <c r="G39"/>
  <c r="F39"/>
  <c r="E39"/>
  <c r="I38"/>
  <c r="H38"/>
  <c r="G38"/>
  <c r="F38"/>
  <c r="E38"/>
  <c r="I37"/>
  <c r="H37"/>
  <c r="G37"/>
  <c r="F37"/>
  <c r="E37"/>
  <c r="I36"/>
  <c r="H36"/>
  <c r="G36"/>
  <c r="F36"/>
  <c r="E36"/>
  <c r="I33"/>
  <c r="H33"/>
  <c r="G33"/>
  <c r="F33"/>
  <c r="E33"/>
  <c r="I32"/>
  <c r="H32"/>
  <c r="G32"/>
  <c r="F32"/>
  <c r="E32"/>
  <c r="I31"/>
  <c r="H31"/>
  <c r="G31"/>
  <c r="F31"/>
  <c r="E31"/>
  <c r="I30"/>
  <c r="H30"/>
  <c r="G30"/>
  <c r="F30"/>
  <c r="E30"/>
  <c r="I29"/>
  <c r="H29"/>
  <c r="G29"/>
  <c r="F29"/>
  <c r="E29"/>
  <c r="I28"/>
  <c r="H28"/>
  <c r="G28"/>
  <c r="F28"/>
  <c r="E28"/>
  <c r="I27"/>
  <c r="H27"/>
  <c r="G27"/>
  <c r="F27"/>
  <c r="E27"/>
  <c r="I20"/>
  <c r="H20"/>
  <c r="G20"/>
  <c r="F20"/>
  <c r="E20"/>
  <c r="I19"/>
  <c r="H19"/>
  <c r="G19"/>
  <c r="F19"/>
  <c r="E19"/>
  <c r="I18"/>
  <c r="H18"/>
  <c r="G18"/>
  <c r="F18"/>
  <c r="E18"/>
  <c r="I17"/>
  <c r="G17"/>
  <c r="I16"/>
  <c r="H16"/>
  <c r="G16"/>
  <c r="F16"/>
  <c r="E16"/>
  <c r="I15"/>
  <c r="H15"/>
  <c r="G15"/>
  <c r="F15"/>
  <c r="E15"/>
  <c r="I14"/>
  <c r="H14"/>
  <c r="G14"/>
  <c r="F14"/>
  <c r="E14"/>
  <c r="F10"/>
  <c r="E10"/>
  <c r="F9"/>
  <c r="E9"/>
  <c r="F8"/>
  <c r="E8"/>
  <c r="E60" i="3" l="1"/>
  <c r="E49" s="1"/>
  <c r="E85"/>
  <c r="E80" s="1"/>
  <c r="F60"/>
  <c r="F49" s="1"/>
  <c r="F85"/>
  <c r="F80" s="1"/>
  <c r="E34"/>
  <c r="E26" s="1"/>
  <c r="E105"/>
  <c r="E101" s="1"/>
  <c r="F11"/>
  <c r="F34"/>
  <c r="F26" s="1"/>
  <c r="E11"/>
  <c r="F12"/>
  <c r="F17" s="1"/>
  <c r="F21" s="1"/>
  <c r="E12"/>
  <c r="E17" s="1"/>
  <c r="E21" s="1"/>
  <c r="F105"/>
  <c r="F101" s="1"/>
  <c r="F12" i="1"/>
  <c r="F17" s="1"/>
  <c r="F21" s="1"/>
  <c r="I12"/>
  <c r="I26"/>
  <c r="E34"/>
  <c r="E26" s="1"/>
  <c r="I34"/>
  <c r="F85"/>
  <c r="F80" s="1"/>
  <c r="H12"/>
  <c r="E12"/>
  <c r="E17" s="1"/>
  <c r="E21" s="1"/>
  <c r="I21"/>
  <c r="G12"/>
  <c r="G21"/>
  <c r="G34"/>
  <c r="G26" s="1"/>
  <c r="I85"/>
  <c r="I80" s="1"/>
  <c r="H85"/>
  <c r="H80" s="1"/>
  <c r="F26"/>
  <c r="F34"/>
  <c r="H21"/>
  <c r="E11"/>
  <c r="H34"/>
  <c r="H26" s="1"/>
  <c r="F105"/>
  <c r="F101" s="1"/>
  <c r="E105"/>
  <c r="E101" s="1"/>
  <c r="F11"/>
  <c r="F60"/>
  <c r="F49" s="1"/>
  <c r="I60"/>
  <c r="I49" s="1"/>
  <c r="G85"/>
  <c r="G80" s="1"/>
  <c r="E85"/>
  <c r="E80" s="1"/>
  <c r="I107"/>
  <c r="I105" s="1"/>
  <c r="I101" s="1"/>
  <c r="G60"/>
  <c r="G49" s="1"/>
  <c r="E60"/>
  <c r="E49" s="1"/>
  <c r="H60"/>
  <c r="H49" s="1"/>
  <c r="E24" i="3" l="1"/>
  <c r="E23" s="1"/>
  <c r="E122" s="1"/>
  <c r="F24"/>
  <c r="F23" s="1"/>
  <c r="F122" s="1"/>
  <c r="I24" i="1"/>
  <c r="E24"/>
  <c r="E23" s="1"/>
  <c r="E122" s="1"/>
  <c r="G24"/>
  <c r="G23" s="1"/>
  <c r="G122" s="1"/>
  <c r="H24"/>
  <c r="H23" s="1"/>
  <c r="H122" s="1"/>
  <c r="F24"/>
  <c r="F23" s="1"/>
  <c r="F122" s="1"/>
  <c r="I23"/>
  <c r="I122" s="1"/>
</calcChain>
</file>

<file path=xl/sharedStrings.xml><?xml version="1.0" encoding="utf-8"?>
<sst xmlns="http://schemas.openxmlformats.org/spreadsheetml/2006/main" count="445" uniqueCount="105">
  <si>
    <t>Виконання плану доходів, витрат і прибутку</t>
  </si>
  <si>
    <t>по  КП “Червоноградтеплокомуненерго”</t>
  </si>
  <si>
    <t xml:space="preserve">за 2024 РІК </t>
  </si>
  <si>
    <t>Показники</t>
  </si>
  <si>
    <t xml:space="preserve">Один.
вим.
</t>
  </si>
  <si>
    <t xml:space="preserve">План за
2024р.
</t>
  </si>
  <si>
    <t xml:space="preserve">Факт за
2024р.
</t>
  </si>
  <si>
    <t xml:space="preserve">у тому числі </t>
  </si>
  <si>
    <t>виробництво</t>
  </si>
  <si>
    <t>транспортування</t>
  </si>
  <si>
    <t xml:space="preserve">постачання </t>
  </si>
  <si>
    <t>Виробництво теплової енергії</t>
  </si>
  <si>
    <t>тис.Гкал</t>
  </si>
  <si>
    <t>Теплова енергія на власні потреби</t>
  </si>
  <si>
    <t>Втрати теплової енергії в мережах</t>
  </si>
  <si>
    <t>Реалізація тепла</t>
  </si>
  <si>
    <t>Всього доходів з ПДВ</t>
  </si>
  <si>
    <t>тис.грн.</t>
  </si>
  <si>
    <t>у т.ч.:</t>
  </si>
  <si>
    <t>від населення</t>
  </si>
  <si>
    <t>від бюджетних організацій</t>
  </si>
  <si>
    <t>від інших підприємств</t>
  </si>
  <si>
    <t>Разом доходів без ПДВ</t>
  </si>
  <si>
    <t xml:space="preserve">Абонентська плата без ПДВ </t>
  </si>
  <si>
    <t xml:space="preserve">Інші доходи звичайної діяльності </t>
  </si>
  <si>
    <t xml:space="preserve">Інші доходи операційної </t>
  </si>
  <si>
    <t>І</t>
  </si>
  <si>
    <t>Всього доходів без ПДВ (2+3+4)</t>
  </si>
  <si>
    <t>ІІ</t>
  </si>
  <si>
    <t>Повна собівартість теплової енергії ряд. (1+2+3+4 + 5 +6)</t>
  </si>
  <si>
    <t>Виробнича собівартість послуг ряд (1.1+1.2)</t>
  </si>
  <si>
    <t>1.1</t>
  </si>
  <si>
    <t>Прямі витрати, у т.ч.</t>
  </si>
  <si>
    <t>Паливо (газ)</t>
  </si>
  <si>
    <t>Електроенергія</t>
  </si>
  <si>
    <t>Матеріали</t>
  </si>
  <si>
    <t>Вода, водовідведення</t>
  </si>
  <si>
    <t>Оплата праці</t>
  </si>
  <si>
    <t>відрахування на соціальні заходи</t>
  </si>
  <si>
    <t>Амортизація</t>
  </si>
  <si>
    <t>Інші прямі  витрати</t>
  </si>
  <si>
    <t>вантаж.транспортне управління</t>
  </si>
  <si>
    <t>відкачка води, спецуправління</t>
  </si>
  <si>
    <t>податок на викиди</t>
  </si>
  <si>
    <t>компенсація за придбання молока</t>
  </si>
  <si>
    <t xml:space="preserve"> виконані роботиБТІ</t>
  </si>
  <si>
    <t>запчастини</t>
  </si>
  <si>
    <t xml:space="preserve">навчання </t>
  </si>
  <si>
    <t>ЗЕТЦ</t>
  </si>
  <si>
    <t>послуги інших організацій</t>
  </si>
  <si>
    <t>паливно-мастильні матеріали</t>
  </si>
  <si>
    <t>повірка лічильників</t>
  </si>
  <si>
    <t>медогляд</t>
  </si>
  <si>
    <t>1.2</t>
  </si>
  <si>
    <t>Загально виробничі витрати</t>
  </si>
  <si>
    <t>оплата праці</t>
  </si>
  <si>
    <t>амортизація</t>
  </si>
  <si>
    <t>матеріали на проф. роботи</t>
  </si>
  <si>
    <t xml:space="preserve">інші матеріали </t>
  </si>
  <si>
    <t>спецодяг</t>
  </si>
  <si>
    <t>малоцінні матеріали</t>
  </si>
  <si>
    <t xml:space="preserve">інші витрати   </t>
  </si>
  <si>
    <t>відрядження</t>
  </si>
  <si>
    <t>Львівстандартметрологія</t>
  </si>
  <si>
    <t>господарські витрати</t>
  </si>
  <si>
    <t>податок на землю</t>
  </si>
  <si>
    <t>КП «Комунальник»</t>
  </si>
  <si>
    <r>
      <t xml:space="preserve">ремонт техніки </t>
    </r>
    <r>
      <rPr>
        <i/>
        <sz val="9"/>
        <color indexed="8"/>
        <rFont val="Calibri"/>
        <family val="2"/>
        <charset val="204"/>
      </rPr>
      <t>(заправка картриджа)</t>
    </r>
  </si>
  <si>
    <t>касове обслуговування</t>
  </si>
  <si>
    <t>гідрометео</t>
  </si>
  <si>
    <t>тис грн</t>
  </si>
  <si>
    <t>страхування водіїв, техніки</t>
  </si>
  <si>
    <t>налагоджувальні роботи</t>
  </si>
  <si>
    <t>зв'язок</t>
  </si>
  <si>
    <t>навання</t>
  </si>
  <si>
    <t xml:space="preserve">послуги інших організацій </t>
  </si>
  <si>
    <t>послуги  автотранспорту</t>
  </si>
  <si>
    <t>ремонт автотранспорту</t>
  </si>
  <si>
    <t>Адміністративні витрати</t>
  </si>
  <si>
    <t>пальне на легкові автомобілі</t>
  </si>
  <si>
    <t>ремонт комп’ютерної техніки</t>
  </si>
  <si>
    <t>судові витрати</t>
  </si>
  <si>
    <r>
      <t xml:space="preserve">послуги інших організацій </t>
    </r>
    <r>
      <rPr>
        <i/>
        <sz val="9"/>
        <color indexed="8"/>
        <rFont val="Calibri"/>
        <family val="2"/>
        <charset val="204"/>
      </rPr>
      <t>(оновл. програми)</t>
    </r>
  </si>
  <si>
    <t>навчання</t>
  </si>
  <si>
    <t>ощадбанк</t>
  </si>
  <si>
    <t>іноваційні технології</t>
  </si>
  <si>
    <t>матеріали</t>
  </si>
  <si>
    <t xml:space="preserve">консультаційні послуги </t>
  </si>
  <si>
    <t>розрах. теплового навантаження</t>
  </si>
  <si>
    <t>Абонентська плата</t>
  </si>
  <si>
    <t>загальновиробничі витрати</t>
  </si>
  <si>
    <t>адміністративні витрати</t>
  </si>
  <si>
    <t>КП « ЧЖКС»</t>
  </si>
  <si>
    <t>друкарня,радіо,телебачення</t>
  </si>
  <si>
    <t>првірка лічильників</t>
  </si>
  <si>
    <t>МБТІ</t>
  </si>
  <si>
    <t xml:space="preserve">Інші операційної витрати </t>
  </si>
  <si>
    <t xml:space="preserve">Інші витрати </t>
  </si>
  <si>
    <t>Фінансові витрати</t>
  </si>
  <si>
    <t>ІІІ</t>
  </si>
  <si>
    <t>Балансові збитки (прибутки)</t>
  </si>
  <si>
    <t>Начальник ПЕВ</t>
  </si>
  <si>
    <t>Галина СЕМЕНЮК</t>
  </si>
  <si>
    <t>виконання    %</t>
  </si>
  <si>
    <t>відхилення   +/-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</si>
</sst>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i/>
      <sz val="9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45"/>
      </patternFill>
    </fill>
    <fill>
      <patternFill patternType="solid">
        <fgColor indexed="44"/>
        <bgColor indexed="22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rgb="FFFFFFCC"/>
        <bgColor indexed="9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7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" fillId="0" borderId="1" xfId="1" applyBorder="1"/>
    <xf numFmtId="4" fontId="1" fillId="2" borderId="1" xfId="1" applyNumberFormat="1" applyFill="1" applyBorder="1"/>
    <xf numFmtId="164" fontId="0" fillId="3" borderId="1" xfId="1" applyNumberFormat="1" applyFont="1" applyFill="1" applyBorder="1"/>
    <xf numFmtId="4" fontId="0" fillId="2" borderId="1" xfId="1" applyNumberFormat="1" applyFont="1" applyFill="1" applyBorder="1"/>
    <xf numFmtId="0" fontId="0" fillId="0" borderId="1" xfId="1" applyFont="1" applyBorder="1" applyAlignment="1">
      <alignment horizontal="center"/>
    </xf>
    <xf numFmtId="0" fontId="6" fillId="0" borderId="1" xfId="1" applyFont="1" applyBorder="1"/>
    <xf numFmtId="164" fontId="6" fillId="0" borderId="1" xfId="1" applyNumberFormat="1" applyFont="1" applyBorder="1"/>
    <xf numFmtId="4" fontId="6" fillId="0" borderId="1" xfId="1" applyNumberFormat="1" applyFont="1" applyBorder="1"/>
    <xf numFmtId="164" fontId="1" fillId="0" borderId="1" xfId="1" applyNumberFormat="1" applyBorder="1"/>
    <xf numFmtId="4" fontId="0" fillId="0" borderId="1" xfId="1" applyNumberFormat="1" applyFont="1" applyBorder="1"/>
    <xf numFmtId="164" fontId="1" fillId="2" borderId="1" xfId="1" applyNumberFormat="1" applyFill="1" applyBorder="1"/>
    <xf numFmtId="4" fontId="1" fillId="3" borderId="1" xfId="1" applyNumberFormat="1" applyFill="1" applyBorder="1"/>
    <xf numFmtId="4" fontId="6" fillId="4" borderId="1" xfId="1" applyNumberFormat="1" applyFont="1" applyFill="1" applyBorder="1"/>
    <xf numFmtId="0" fontId="6" fillId="5" borderId="1" xfId="1" applyFont="1" applyFill="1" applyBorder="1"/>
    <xf numFmtId="0" fontId="6" fillId="6" borderId="1" xfId="1" applyFont="1" applyFill="1" applyBorder="1"/>
    <xf numFmtId="164" fontId="6" fillId="6" borderId="1" xfId="1" applyNumberFormat="1" applyFont="1" applyFill="1" applyBorder="1"/>
    <xf numFmtId="4" fontId="6" fillId="6" borderId="1" xfId="1" applyNumberFormat="1" applyFont="1" applyFill="1" applyBorder="1"/>
    <xf numFmtId="164" fontId="6" fillId="7" borderId="1" xfId="1" applyNumberFormat="1" applyFont="1" applyFill="1" applyBorder="1"/>
    <xf numFmtId="4" fontId="6" fillId="7" borderId="1" xfId="1" applyNumberFormat="1" applyFont="1" applyFill="1" applyBorder="1"/>
    <xf numFmtId="0" fontId="6" fillId="0" borderId="1" xfId="1" applyFont="1" applyBorder="1" applyAlignment="1">
      <alignment horizontal="left"/>
    </xf>
    <xf numFmtId="49" fontId="6" fillId="8" borderId="1" xfId="1" applyNumberFormat="1" applyFont="1" applyFill="1" applyBorder="1"/>
    <xf numFmtId="0" fontId="6" fillId="8" borderId="1" xfId="1" applyFont="1" applyFill="1" applyBorder="1"/>
    <xf numFmtId="164" fontId="6" fillId="8" borderId="1" xfId="1" applyNumberFormat="1" applyFont="1" applyFill="1" applyBorder="1"/>
    <xf numFmtId="4" fontId="6" fillId="8" borderId="1" xfId="1" applyNumberFormat="1" applyFont="1" applyFill="1" applyBorder="1"/>
    <xf numFmtId="4" fontId="9" fillId="9" borderId="1" xfId="1" applyNumberFormat="1" applyFont="1" applyFill="1" applyBorder="1"/>
    <xf numFmtId="4" fontId="8" fillId="4" borderId="1" xfId="1" applyNumberFormat="1" applyFont="1" applyFill="1" applyBorder="1"/>
    <xf numFmtId="0" fontId="0" fillId="0" borderId="1" xfId="1" applyFont="1" applyBorder="1"/>
    <xf numFmtId="0" fontId="8" fillId="0" borderId="2" xfId="1" applyFont="1" applyBorder="1" applyAlignment="1">
      <alignment horizontal="left" wrapText="1"/>
    </xf>
    <xf numFmtId="0" fontId="8" fillId="0" borderId="3" xfId="1" applyFont="1" applyBorder="1" applyAlignment="1">
      <alignment horizontal="left" wrapText="1"/>
    </xf>
    <xf numFmtId="4" fontId="0" fillId="3" borderId="1" xfId="1" applyNumberFormat="1" applyFont="1" applyFill="1" applyBorder="1"/>
    <xf numFmtId="0" fontId="1" fillId="0" borderId="0" xfId="1"/>
    <xf numFmtId="4" fontId="6" fillId="2" borderId="1" xfId="1" applyNumberFormat="1" applyFont="1" applyFill="1" applyBorder="1"/>
    <xf numFmtId="164" fontId="1" fillId="3" borderId="1" xfId="1" applyNumberFormat="1" applyFill="1" applyBorder="1"/>
    <xf numFmtId="4" fontId="6" fillId="3" borderId="1" xfId="1" applyNumberFormat="1" applyFont="1" applyFill="1" applyBorder="1"/>
    <xf numFmtId="4" fontId="11" fillId="0" borderId="1" xfId="1" applyNumberFormat="1" applyFont="1" applyBorder="1"/>
    <xf numFmtId="0" fontId="6" fillId="8" borderId="1" xfId="1" applyFont="1" applyFill="1" applyBorder="1" applyAlignment="1">
      <alignment horizontal="left"/>
    </xf>
    <xf numFmtId="0" fontId="0" fillId="8" borderId="1" xfId="1" applyFont="1" applyFill="1" applyBorder="1"/>
    <xf numFmtId="164" fontId="0" fillId="11" borderId="1" xfId="1" applyNumberFormat="1" applyFont="1" applyFill="1" applyBorder="1"/>
    <xf numFmtId="4" fontId="0" fillId="11" borderId="1" xfId="1" applyNumberFormat="1" applyFont="1" applyFill="1" applyBorder="1"/>
    <xf numFmtId="164" fontId="6" fillId="9" borderId="1" xfId="1" applyNumberFormat="1" applyFont="1" applyFill="1" applyBorder="1"/>
    <xf numFmtId="4" fontId="6" fillId="9" borderId="1" xfId="1" applyNumberFormat="1" applyFont="1" applyFill="1" applyBorder="1"/>
    <xf numFmtId="164" fontId="1" fillId="9" borderId="1" xfId="1" applyNumberFormat="1" applyFill="1" applyBorder="1"/>
    <xf numFmtId="4" fontId="8" fillId="0" borderId="1" xfId="1" applyNumberFormat="1" applyFont="1" applyBorder="1"/>
    <xf numFmtId="3" fontId="8" fillId="0" borderId="1" xfId="1" applyNumberFormat="1" applyFont="1" applyBorder="1"/>
    <xf numFmtId="0" fontId="1" fillId="0" borderId="1" xfId="1" applyBorder="1" applyAlignment="1">
      <alignment horizontal="left"/>
    </xf>
    <xf numFmtId="164" fontId="6" fillId="11" borderId="1" xfId="1" applyNumberFormat="1" applyFont="1" applyFill="1" applyBorder="1"/>
    <xf numFmtId="4" fontId="6" fillId="11" borderId="1" xfId="1" applyNumberFormat="1" applyFont="1" applyFill="1" applyBorder="1"/>
    <xf numFmtId="0" fontId="0" fillId="7" borderId="1" xfId="1" applyFont="1" applyFill="1" applyBorder="1"/>
    <xf numFmtId="0" fontId="1" fillId="0" borderId="0" xfId="1" applyBorder="1"/>
    <xf numFmtId="4" fontId="6" fillId="0" borderId="0" xfId="1" applyNumberFormat="1" applyFont="1" applyBorder="1"/>
    <xf numFmtId="4" fontId="1" fillId="0" borderId="0" xfId="1" applyNumberFormat="1" applyBorder="1"/>
    <xf numFmtId="0" fontId="12" fillId="0" borderId="0" xfId="1" applyFont="1" applyBorder="1"/>
    <xf numFmtId="0" fontId="13" fillId="0" borderId="0" xfId="1" applyFont="1" applyBorder="1"/>
    <xf numFmtId="0" fontId="5" fillId="0" borderId="7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/>
    </xf>
    <xf numFmtId="0" fontId="6" fillId="7" borderId="1" xfId="1" applyFont="1" applyFill="1" applyBorder="1" applyAlignment="1">
      <alignment horizontal="left" wrapText="1"/>
    </xf>
    <xf numFmtId="0" fontId="1" fillId="0" borderId="0" xfId="1" applyBorder="1" applyAlignment="1">
      <alignment horizontal="center" wrapText="1"/>
    </xf>
    <xf numFmtId="0" fontId="8" fillId="0" borderId="2" xfId="1" applyFont="1" applyBorder="1" applyAlignment="1">
      <alignment horizontal="left" wrapText="1"/>
    </xf>
    <xf numFmtId="0" fontId="8" fillId="0" borderId="3" xfId="1" applyFont="1" applyBorder="1" applyAlignment="1">
      <alignment horizontal="left" wrapText="1"/>
    </xf>
    <xf numFmtId="0" fontId="0" fillId="0" borderId="1" xfId="1" applyFont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5" xfId="1" applyFont="1" applyBorder="1" applyAlignment="1">
      <alignment horizontal="left" wrapText="1"/>
    </xf>
    <xf numFmtId="0" fontId="8" fillId="0" borderId="6" xfId="1" applyFont="1" applyBorder="1" applyAlignment="1">
      <alignment horizontal="left" wrapText="1"/>
    </xf>
    <xf numFmtId="0" fontId="6" fillId="8" borderId="1" xfId="1" applyFont="1" applyFill="1" applyBorder="1" applyAlignment="1">
      <alignment horizontal="left" wrapText="1"/>
    </xf>
    <xf numFmtId="0" fontId="8" fillId="10" borderId="1" xfId="1" applyFont="1" applyFill="1" applyBorder="1" applyAlignment="1">
      <alignment horizontal="left" wrapText="1"/>
    </xf>
    <xf numFmtId="0" fontId="6" fillId="8" borderId="1" xfId="1" applyFont="1" applyFill="1" applyBorder="1" applyAlignment="1">
      <alignment horizontal="center" wrapText="1"/>
    </xf>
    <xf numFmtId="0" fontId="8" fillId="0" borderId="4" xfId="1" applyFont="1" applyBorder="1" applyAlignment="1">
      <alignment horizontal="left" wrapText="1"/>
    </xf>
    <xf numFmtId="0" fontId="1" fillId="0" borderId="1" xfId="1" applyBorder="1" applyAlignment="1">
      <alignment horizontal="center" wrapText="1"/>
    </xf>
    <xf numFmtId="0" fontId="0" fillId="0" borderId="1" xfId="1" applyFont="1" applyBorder="1" applyAlignment="1">
      <alignment wrapText="1"/>
    </xf>
    <xf numFmtId="0" fontId="6" fillId="6" borderId="1" xfId="1" applyFont="1" applyFill="1" applyBorder="1" applyAlignment="1">
      <alignment wrapText="1"/>
    </xf>
    <xf numFmtId="0" fontId="6" fillId="5" borderId="1" xfId="1" applyFont="1" applyFill="1" applyBorder="1" applyAlignment="1">
      <alignment wrapText="1"/>
    </xf>
    <xf numFmtId="0" fontId="8" fillId="0" borderId="1" xfId="1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5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1" fillId="12" borderId="1" xfId="1" applyNumberFormat="1" applyFont="1" applyFill="1" applyBorder="1"/>
    <xf numFmtId="164" fontId="6" fillId="4" borderId="1" xfId="1" applyNumberFormat="1" applyFont="1" applyFill="1" applyBorder="1"/>
    <xf numFmtId="4" fontId="9" fillId="4" borderId="1" xfId="1" applyNumberFormat="1" applyFont="1" applyFill="1" applyBorder="1"/>
    <xf numFmtId="4" fontId="0" fillId="4" borderId="1" xfId="1" applyNumberFormat="1" applyFont="1" applyFill="1" applyBorder="1"/>
    <xf numFmtId="0" fontId="6" fillId="13" borderId="1" xfId="1" applyFont="1" applyFill="1" applyBorder="1"/>
    <xf numFmtId="0" fontId="6" fillId="14" borderId="1" xfId="1" applyFont="1" applyFill="1" applyBorder="1" applyAlignment="1">
      <alignment wrapText="1"/>
    </xf>
    <xf numFmtId="0" fontId="6" fillId="14" borderId="1" xfId="1" applyFont="1" applyFill="1" applyBorder="1"/>
    <xf numFmtId="164" fontId="6" fillId="14" borderId="1" xfId="1" applyNumberFormat="1" applyFont="1" applyFill="1" applyBorder="1"/>
    <xf numFmtId="4" fontId="6" fillId="14" borderId="1" xfId="1" applyNumberFormat="1" applyFont="1" applyFill="1" applyBorder="1"/>
    <xf numFmtId="0" fontId="1" fillId="4" borderId="1" xfId="1" applyFill="1" applyBorder="1"/>
    <xf numFmtId="0" fontId="0" fillId="4" borderId="1" xfId="1" applyFont="1" applyFill="1" applyBorder="1" applyAlignment="1">
      <alignment wrapText="1"/>
    </xf>
    <xf numFmtId="164" fontId="1" fillId="4" borderId="1" xfId="1" applyNumberFormat="1" applyFill="1" applyBorder="1"/>
    <xf numFmtId="0" fontId="6" fillId="13" borderId="1" xfId="1" applyFont="1" applyFill="1" applyBorder="1" applyAlignment="1">
      <alignment wrapText="1"/>
    </xf>
    <xf numFmtId="164" fontId="6" fillId="15" borderId="1" xfId="1" applyNumberFormat="1" applyFont="1" applyFill="1" applyBorder="1"/>
    <xf numFmtId="4" fontId="6" fillId="15" borderId="1" xfId="1" applyNumberFormat="1" applyFont="1" applyFill="1" applyBorder="1"/>
    <xf numFmtId="0" fontId="6" fillId="4" borderId="1" xfId="1" applyFont="1" applyFill="1" applyBorder="1" applyAlignment="1">
      <alignment horizontal="left"/>
    </xf>
    <xf numFmtId="0" fontId="6" fillId="4" borderId="1" xfId="1" applyFont="1" applyFill="1" applyBorder="1" applyAlignment="1">
      <alignment horizontal="left" wrapText="1"/>
    </xf>
    <xf numFmtId="0" fontId="6" fillId="4" borderId="1" xfId="1" applyFont="1" applyFill="1" applyBorder="1"/>
    <xf numFmtId="0" fontId="1" fillId="4" borderId="1" xfId="1" applyFill="1" applyBorder="1" applyAlignment="1">
      <alignment horizontal="center" wrapText="1"/>
    </xf>
    <xf numFmtId="49" fontId="6" fillId="12" borderId="1" xfId="1" applyNumberFormat="1" applyFont="1" applyFill="1" applyBorder="1"/>
    <xf numFmtId="0" fontId="6" fillId="12" borderId="1" xfId="1" applyFont="1" applyFill="1" applyBorder="1" applyAlignment="1">
      <alignment horizontal="center" wrapText="1"/>
    </xf>
    <xf numFmtId="0" fontId="6" fillId="12" borderId="1" xfId="1" applyFont="1" applyFill="1" applyBorder="1"/>
    <xf numFmtId="164" fontId="6" fillId="12" borderId="1" xfId="1" applyNumberFormat="1" applyFont="1" applyFill="1" applyBorder="1"/>
    <xf numFmtId="4" fontId="6" fillId="12" borderId="1" xfId="1" applyNumberFormat="1" applyFont="1" applyFill="1" applyBorder="1"/>
    <xf numFmtId="0" fontId="6" fillId="12" borderId="1" xfId="1" applyFont="1" applyFill="1" applyBorder="1" applyAlignment="1">
      <alignment horizontal="left" wrapText="1"/>
    </xf>
    <xf numFmtId="0" fontId="1" fillId="4" borderId="0" xfId="1" applyFill="1"/>
    <xf numFmtId="0" fontId="7" fillId="4" borderId="1" xfId="1" applyFont="1" applyFill="1" applyBorder="1" applyAlignment="1">
      <alignment horizontal="left" wrapText="1"/>
    </xf>
    <xf numFmtId="0" fontId="0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left" wrapText="1"/>
    </xf>
    <xf numFmtId="0" fontId="8" fillId="4" borderId="2" xfId="1" applyFont="1" applyFill="1" applyBorder="1" applyAlignment="1">
      <alignment horizontal="left" wrapText="1"/>
    </xf>
    <xf numFmtId="0" fontId="8" fillId="4" borderId="4" xfId="1" applyFont="1" applyFill="1" applyBorder="1" applyAlignment="1">
      <alignment horizontal="left" wrapText="1"/>
    </xf>
    <xf numFmtId="0" fontId="6" fillId="12" borderId="1" xfId="1" applyFont="1" applyFill="1" applyBorder="1" applyAlignment="1">
      <alignment horizontal="left"/>
    </xf>
    <xf numFmtId="0" fontId="0" fillId="12" borderId="1" xfId="1" applyFont="1" applyFill="1" applyBorder="1"/>
    <xf numFmtId="0" fontId="8" fillId="16" borderId="1" xfId="1" applyFont="1" applyFill="1" applyBorder="1" applyAlignment="1">
      <alignment horizontal="left" wrapText="1"/>
    </xf>
    <xf numFmtId="0" fontId="8" fillId="4" borderId="5" xfId="1" applyFont="1" applyFill="1" applyBorder="1" applyAlignment="1">
      <alignment horizontal="left" wrapText="1"/>
    </xf>
    <xf numFmtId="0" fontId="8" fillId="4" borderId="6" xfId="1" applyFont="1" applyFill="1" applyBorder="1" applyAlignment="1">
      <alignment horizontal="left" wrapText="1"/>
    </xf>
    <xf numFmtId="0" fontId="0" fillId="4" borderId="1" xfId="1" applyFont="1" applyFill="1" applyBorder="1"/>
    <xf numFmtId="0" fontId="8" fillId="4" borderId="3" xfId="1" applyFont="1" applyFill="1" applyBorder="1" applyAlignment="1">
      <alignment horizontal="left" wrapText="1"/>
    </xf>
    <xf numFmtId="0" fontId="1" fillId="4" borderId="1" xfId="1" applyFill="1" applyBorder="1" applyAlignment="1">
      <alignment horizontal="left"/>
    </xf>
    <xf numFmtId="164" fontId="6" fillId="3" borderId="1" xfId="1" applyNumberFormat="1" applyFont="1" applyFill="1" applyBorder="1"/>
    <xf numFmtId="0" fontId="0" fillId="15" borderId="1" xfId="1" applyFont="1" applyFill="1" applyBorder="1"/>
    <xf numFmtId="0" fontId="6" fillId="15" borderId="1" xfId="1" applyFont="1" applyFill="1" applyBorder="1" applyAlignment="1">
      <alignment horizontal="left" wrapText="1"/>
    </xf>
    <xf numFmtId="3" fontId="0" fillId="3" borderId="1" xfId="1" applyNumberFormat="1" applyFont="1" applyFill="1" applyBorder="1" applyAlignment="1">
      <alignment horizontal="center"/>
    </xf>
    <xf numFmtId="3" fontId="8" fillId="4" borderId="1" xfId="1" applyNumberFormat="1" applyFont="1" applyFill="1" applyBorder="1" applyAlignment="1">
      <alignment horizontal="center"/>
    </xf>
    <xf numFmtId="3" fontId="14" fillId="3" borderId="1" xfId="1" applyNumberFormat="1" applyFont="1" applyFill="1" applyBorder="1" applyAlignment="1">
      <alignment horizontal="center"/>
    </xf>
  </cellXfs>
  <cellStyles count="2">
    <cellStyle name="Excel Built-in Normal" xfId="1"/>
    <cellStyle name="Звичайний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54;&#1052;&#1071;&#1050;&#1054;&#1042;&#1040;/&#1052;&#1030;&#1057;&#1071;&#1063;&#1053;&#1030;%20&#1047;&#1042;&#1030;&#1058;&#1048;/&#1052;&#1110;&#1089;&#1103;&#1095;&#1085;&#1110;%20&#1047;&#1042;&#1030;&#1058;&#1048;%20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ІК"/>
      <sheetName val="ІУ квартал"/>
      <sheetName val="ГРУДЕНЬ"/>
      <sheetName val="ЛИСТОПАД"/>
      <sheetName val="ЖОВТЕНЬ"/>
      <sheetName val="9 місяців"/>
      <sheetName val="ІІІ  квартал"/>
      <sheetName val="ВЕРЕСЕНЬ"/>
      <sheetName val="СЕРПЕНЬ"/>
      <sheetName val="ЛИПЕНЬ"/>
      <sheetName val="Півріччя"/>
      <sheetName val="ІІ квартал"/>
      <sheetName val="ЧЕРВЕНЬ"/>
      <sheetName val="ТРАВЕНЬ"/>
      <sheetName val="КВІТЕНЬ"/>
      <sheetName val="І квартал"/>
      <sheetName val="БЕРЕЗЕНЬ"/>
      <sheetName val="ЛЮТИЙ"/>
      <sheetName val="СІЧЕНЬ24 "/>
      <sheetName val="база розподілу"/>
      <sheetName val="ДОХОДИ-ВИТРАТИ"/>
    </sheetNames>
    <sheetDataSet>
      <sheetData sheetId="0" refreshError="1"/>
      <sheetData sheetId="1">
        <row r="8">
          <cell r="F8">
            <v>28.09</v>
          </cell>
          <cell r="G8">
            <v>28.450000000000003</v>
          </cell>
        </row>
        <row r="9">
          <cell r="F9">
            <v>0.62</v>
          </cell>
          <cell r="G9">
            <v>0.63000000000000012</v>
          </cell>
        </row>
        <row r="10">
          <cell r="F10">
            <v>8.6</v>
          </cell>
          <cell r="G10">
            <v>12.239999999999998</v>
          </cell>
        </row>
        <row r="14">
          <cell r="F14">
            <v>23362.300000000003</v>
          </cell>
          <cell r="G14">
            <v>15251.439999999999</v>
          </cell>
          <cell r="H14">
            <v>7805.69</v>
          </cell>
          <cell r="I14">
            <v>7326.7900000000009</v>
          </cell>
          <cell r="J14">
            <v>118.96000000000001</v>
          </cell>
        </row>
        <row r="15">
          <cell r="F15">
            <v>30720.899999999998</v>
          </cell>
          <cell r="G15">
            <v>38317.29</v>
          </cell>
          <cell r="H15">
            <v>23971.3</v>
          </cell>
          <cell r="I15">
            <v>14116.09</v>
          </cell>
          <cell r="J15">
            <v>229.9</v>
          </cell>
        </row>
        <row r="16">
          <cell r="F16">
            <v>1460.5</v>
          </cell>
          <cell r="G16">
            <v>2987.99</v>
          </cell>
          <cell r="H16">
            <v>1869.29</v>
          </cell>
          <cell r="I16">
            <v>1100.77</v>
          </cell>
          <cell r="J16">
            <v>17.920000000000002</v>
          </cell>
        </row>
        <row r="17">
          <cell r="H17">
            <v>28038.58</v>
          </cell>
          <cell r="J17">
            <v>305.64999999999998</v>
          </cell>
        </row>
        <row r="18">
          <cell r="F18">
            <v>858</v>
          </cell>
          <cell r="G18">
            <v>600.87</v>
          </cell>
          <cell r="J18">
            <v>600.87</v>
          </cell>
        </row>
        <row r="19">
          <cell r="F19">
            <v>99.899999999999991</v>
          </cell>
          <cell r="G19">
            <v>93.76</v>
          </cell>
          <cell r="I19">
            <v>93.76</v>
          </cell>
        </row>
        <row r="20">
          <cell r="F20">
            <v>2125</v>
          </cell>
          <cell r="G20">
            <v>29117.510000000002</v>
          </cell>
          <cell r="H20">
            <v>152.4</v>
          </cell>
          <cell r="I20">
            <v>28965.11</v>
          </cell>
        </row>
        <row r="27">
          <cell r="F27">
            <v>37885.100000000006</v>
          </cell>
          <cell r="G27">
            <v>43194.18</v>
          </cell>
          <cell r="H27">
            <v>43194.18</v>
          </cell>
        </row>
        <row r="28">
          <cell r="F28">
            <v>9434.5</v>
          </cell>
          <cell r="G28">
            <v>10201.18</v>
          </cell>
          <cell r="H28">
            <v>2551.21</v>
          </cell>
          <cell r="I28">
            <v>7649.97</v>
          </cell>
          <cell r="J28">
            <v>0</v>
          </cell>
        </row>
        <row r="29">
          <cell r="F29">
            <v>120</v>
          </cell>
          <cell r="G29">
            <v>739.17000000000007</v>
          </cell>
          <cell r="H29">
            <v>490.48</v>
          </cell>
          <cell r="I29">
            <v>248.69</v>
          </cell>
          <cell r="J29">
            <v>0</v>
          </cell>
        </row>
        <row r="30">
          <cell r="F30">
            <v>2044.8</v>
          </cell>
          <cell r="G30">
            <v>1398</v>
          </cell>
          <cell r="H30">
            <v>852.78</v>
          </cell>
          <cell r="I30">
            <v>545.22</v>
          </cell>
          <cell r="J30">
            <v>0</v>
          </cell>
        </row>
        <row r="31">
          <cell r="F31">
            <v>8563.4</v>
          </cell>
          <cell r="G31">
            <v>6335.0599999999995</v>
          </cell>
          <cell r="H31">
            <v>4436.37</v>
          </cell>
          <cell r="I31">
            <v>1610.29</v>
          </cell>
          <cell r="J31">
            <v>288.39999999999998</v>
          </cell>
        </row>
        <row r="32">
          <cell r="F32">
            <v>1884</v>
          </cell>
          <cell r="G32">
            <v>1291.67</v>
          </cell>
          <cell r="H32">
            <v>896.79</v>
          </cell>
          <cell r="I32">
            <v>331.43</v>
          </cell>
          <cell r="J32">
            <v>63.45</v>
          </cell>
        </row>
        <row r="33">
          <cell r="F33">
            <v>2009</v>
          </cell>
          <cell r="G33">
            <v>2012.83</v>
          </cell>
          <cell r="H33">
            <v>460.20999999999992</v>
          </cell>
          <cell r="I33">
            <v>1552.41</v>
          </cell>
          <cell r="J33">
            <v>0.21000000000000002</v>
          </cell>
        </row>
        <row r="36">
          <cell r="F36">
            <v>30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F37">
            <v>25.1</v>
          </cell>
          <cell r="G37">
            <v>46.19</v>
          </cell>
          <cell r="H37">
            <v>46.19</v>
          </cell>
          <cell r="I37">
            <v>0</v>
          </cell>
          <cell r="J37">
            <v>0</v>
          </cell>
        </row>
        <row r="38">
          <cell r="F38">
            <v>227</v>
          </cell>
          <cell r="G38">
            <v>230</v>
          </cell>
          <cell r="H38">
            <v>230</v>
          </cell>
          <cell r="I38">
            <v>0</v>
          </cell>
          <cell r="J38">
            <v>0</v>
          </cell>
        </row>
        <row r="39">
          <cell r="F39">
            <v>5</v>
          </cell>
          <cell r="G39">
            <v>5.03</v>
          </cell>
          <cell r="H39">
            <v>3.96</v>
          </cell>
          <cell r="I39">
            <v>1.07</v>
          </cell>
          <cell r="J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F41">
            <v>0</v>
          </cell>
          <cell r="G41">
            <v>3.35</v>
          </cell>
          <cell r="H41">
            <v>2.02</v>
          </cell>
          <cell r="I41">
            <v>1.33</v>
          </cell>
          <cell r="J41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F43">
            <v>76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F44">
            <v>50</v>
          </cell>
          <cell r="G44">
            <v>5.3</v>
          </cell>
          <cell r="H44">
            <v>5.3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4.67</v>
          </cell>
          <cell r="H45">
            <v>4.04</v>
          </cell>
          <cell r="I45">
            <v>0.63</v>
          </cell>
          <cell r="J45">
            <v>0</v>
          </cell>
        </row>
        <row r="46">
          <cell r="F46">
            <v>18.8</v>
          </cell>
          <cell r="G46">
            <v>61.9</v>
          </cell>
          <cell r="H46">
            <v>61.9</v>
          </cell>
          <cell r="I46">
            <v>0</v>
          </cell>
          <cell r="J46">
            <v>0</v>
          </cell>
        </row>
        <row r="47">
          <cell r="F47">
            <v>5</v>
          </cell>
          <cell r="G47">
            <v>41.290000000000006</v>
          </cell>
          <cell r="H47">
            <v>41.290000000000006</v>
          </cell>
          <cell r="I47">
            <v>0</v>
          </cell>
          <cell r="J47">
            <v>0</v>
          </cell>
        </row>
        <row r="51">
          <cell r="F51">
            <v>1530.8</v>
          </cell>
          <cell r="G51">
            <v>1222.67</v>
          </cell>
          <cell r="H51">
            <v>985.596</v>
          </cell>
          <cell r="I51">
            <v>228.27</v>
          </cell>
          <cell r="J51">
            <v>8.8040000000000003</v>
          </cell>
        </row>
        <row r="52">
          <cell r="F52">
            <v>336.8</v>
          </cell>
          <cell r="G52">
            <v>302.17</v>
          </cell>
          <cell r="H52">
            <v>243.57499999999999</v>
          </cell>
          <cell r="I52">
            <v>56.420999999999992</v>
          </cell>
          <cell r="J52">
            <v>2.1739999999999999</v>
          </cell>
        </row>
        <row r="53">
          <cell r="F53">
            <v>120.7</v>
          </cell>
          <cell r="G53">
            <v>113.09</v>
          </cell>
          <cell r="H53">
            <v>91.16</v>
          </cell>
          <cell r="I53">
            <v>21.114999999999998</v>
          </cell>
          <cell r="J53">
            <v>0.81400000000000006</v>
          </cell>
        </row>
        <row r="54">
          <cell r="F54">
            <v>548</v>
          </cell>
          <cell r="G54">
            <v>172.49</v>
          </cell>
          <cell r="H54">
            <v>139.04899999999998</v>
          </cell>
          <cell r="I54">
            <v>32.208999999999996</v>
          </cell>
          <cell r="J54">
            <v>1.2329999999999999</v>
          </cell>
        </row>
        <row r="55">
          <cell r="F55">
            <v>0</v>
          </cell>
          <cell r="G55">
            <v>73.8</v>
          </cell>
          <cell r="H55">
            <v>59.485999999999997</v>
          </cell>
          <cell r="I55">
            <v>13.779</v>
          </cell>
          <cell r="J55">
            <v>0.53400000000000003</v>
          </cell>
        </row>
        <row r="56">
          <cell r="F56">
            <v>92</v>
          </cell>
          <cell r="G56">
            <v>48.879999999999995</v>
          </cell>
          <cell r="H56">
            <v>39.402999999999999</v>
          </cell>
          <cell r="I56">
            <v>9.1259999999999994</v>
          </cell>
          <cell r="J56">
            <v>0.35099999999999998</v>
          </cell>
        </row>
        <row r="57">
          <cell r="F57">
            <v>12</v>
          </cell>
          <cell r="G57">
            <v>7.9499999999999993</v>
          </cell>
          <cell r="H57">
            <v>6.4119999999999999</v>
          </cell>
          <cell r="I57">
            <v>1.486</v>
          </cell>
          <cell r="J57">
            <v>5.1999999999999998E-2</v>
          </cell>
        </row>
        <row r="58">
          <cell r="F58">
            <v>10</v>
          </cell>
          <cell r="G58">
            <v>1.1499999999999999</v>
          </cell>
          <cell r="H58">
            <v>0.92700000000000005</v>
          </cell>
          <cell r="I58">
            <v>0.215</v>
          </cell>
          <cell r="J58">
            <v>8.0000000000000002E-3</v>
          </cell>
        </row>
        <row r="59">
          <cell r="F59">
            <v>12</v>
          </cell>
          <cell r="G59">
            <v>8.15</v>
          </cell>
          <cell r="H59">
            <v>6.57</v>
          </cell>
          <cell r="I59">
            <v>1.5209999999999999</v>
          </cell>
          <cell r="J59">
            <v>5.8999999999999997E-2</v>
          </cell>
        </row>
        <row r="62">
          <cell r="F62">
            <v>3</v>
          </cell>
          <cell r="G62">
            <v>0.37</v>
          </cell>
          <cell r="H62">
            <v>0.29899999999999999</v>
          </cell>
          <cell r="I62">
            <v>7.1000000000000008E-2</v>
          </cell>
          <cell r="J62">
            <v>1E-3</v>
          </cell>
        </row>
        <row r="63"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F64">
            <v>13</v>
          </cell>
          <cell r="G64">
            <v>0.91999999999999993</v>
          </cell>
          <cell r="H64">
            <v>0.74</v>
          </cell>
          <cell r="I64">
            <v>0.17</v>
          </cell>
          <cell r="J64">
            <v>1.0999999999999999E-2</v>
          </cell>
        </row>
        <row r="65">
          <cell r="F65">
            <v>63.5</v>
          </cell>
          <cell r="G65">
            <v>86.32</v>
          </cell>
          <cell r="H65">
            <v>69.591000000000008</v>
          </cell>
          <cell r="I65">
            <v>16.109000000000002</v>
          </cell>
          <cell r="J65">
            <v>0.61899999999999999</v>
          </cell>
        </row>
        <row r="66">
          <cell r="F66">
            <v>1</v>
          </cell>
          <cell r="G66">
            <v>4.12</v>
          </cell>
          <cell r="H66">
            <v>3.3200000000000003</v>
          </cell>
          <cell r="I66">
            <v>0.77</v>
          </cell>
          <cell r="J66">
            <v>0.03</v>
          </cell>
        </row>
        <row r="67">
          <cell r="F67">
            <v>2.6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F68">
            <v>4</v>
          </cell>
          <cell r="G68">
            <v>3.25</v>
          </cell>
          <cell r="H68">
            <v>2.6209999999999996</v>
          </cell>
          <cell r="I68">
            <v>0.6120000000000001</v>
          </cell>
          <cell r="J68">
            <v>1.6E-2</v>
          </cell>
        </row>
        <row r="69">
          <cell r="F69">
            <v>1.6</v>
          </cell>
          <cell r="G69">
            <v>2.06</v>
          </cell>
          <cell r="H69">
            <v>1.6629999999999998</v>
          </cell>
          <cell r="I69">
            <v>0.39100000000000001</v>
          </cell>
          <cell r="J69">
            <v>6.0000000000000001E-3</v>
          </cell>
        </row>
        <row r="70">
          <cell r="F70">
            <v>0</v>
          </cell>
          <cell r="G70">
            <v>3.4</v>
          </cell>
          <cell r="H70">
            <v>2.74</v>
          </cell>
          <cell r="I70">
            <v>0.64</v>
          </cell>
          <cell r="J70">
            <v>0.02</v>
          </cell>
        </row>
        <row r="71">
          <cell r="F71">
            <v>0</v>
          </cell>
          <cell r="G71">
            <v>13.030000000000001</v>
          </cell>
          <cell r="H71">
            <v>10.51</v>
          </cell>
          <cell r="I71">
            <v>2.4299999999999997</v>
          </cell>
          <cell r="J71">
            <v>0.09</v>
          </cell>
        </row>
        <row r="72">
          <cell r="F72">
            <v>0.8</v>
          </cell>
          <cell r="G72">
            <v>0.71</v>
          </cell>
          <cell r="H72">
            <v>0.57299999999999995</v>
          </cell>
          <cell r="I72">
            <v>0.13500000000000001</v>
          </cell>
          <cell r="J72">
            <v>2E-3</v>
          </cell>
        </row>
        <row r="73">
          <cell r="F73">
            <v>0</v>
          </cell>
          <cell r="G73">
            <v>1.66</v>
          </cell>
          <cell r="H73">
            <v>1.3380000000000001</v>
          </cell>
          <cell r="I73">
            <v>0.31</v>
          </cell>
          <cell r="J73">
            <v>1.2E-2</v>
          </cell>
        </row>
        <row r="74">
          <cell r="F74">
            <v>10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F75">
            <v>0</v>
          </cell>
          <cell r="G75">
            <v>5.1899999999999995</v>
          </cell>
          <cell r="H75">
            <v>4.18</v>
          </cell>
          <cell r="I75">
            <v>0.97</v>
          </cell>
          <cell r="J75">
            <v>0.04</v>
          </cell>
        </row>
        <row r="76">
          <cell r="F76">
            <v>19</v>
          </cell>
          <cell r="G76">
            <v>0.7</v>
          </cell>
          <cell r="H76">
            <v>0.56000000000000005</v>
          </cell>
          <cell r="I76">
            <v>0.13</v>
          </cell>
          <cell r="J76">
            <v>0.01</v>
          </cell>
        </row>
        <row r="82">
          <cell r="F82">
            <v>1601.6999999999998</v>
          </cell>
          <cell r="G82">
            <v>1064.8600000000001</v>
          </cell>
          <cell r="H82">
            <v>858.38599999999997</v>
          </cell>
          <cell r="I82">
            <v>198.79899999999998</v>
          </cell>
          <cell r="J82">
            <v>7.6739999999999995</v>
          </cell>
        </row>
        <row r="83">
          <cell r="F83">
            <v>352.4</v>
          </cell>
          <cell r="G83">
            <v>206.29</v>
          </cell>
          <cell r="H83">
            <v>166.29299999999998</v>
          </cell>
          <cell r="I83">
            <v>38.506999999999998</v>
          </cell>
          <cell r="J83">
            <v>1.4899999999999998</v>
          </cell>
        </row>
        <row r="84">
          <cell r="F84">
            <v>65.3</v>
          </cell>
          <cell r="G84">
            <v>58.14</v>
          </cell>
          <cell r="H84">
            <v>46.860999999999997</v>
          </cell>
          <cell r="I84">
            <v>10.856999999999999</v>
          </cell>
          <cell r="J84">
            <v>0.42100000000000004</v>
          </cell>
        </row>
        <row r="87">
          <cell r="F87">
            <v>9</v>
          </cell>
          <cell r="G87">
            <v>13.02</v>
          </cell>
          <cell r="H87">
            <v>10.496</v>
          </cell>
          <cell r="I87">
            <v>2.4319999999999999</v>
          </cell>
          <cell r="J87">
            <v>9.1999999999999998E-2</v>
          </cell>
        </row>
        <row r="88">
          <cell r="F88">
            <v>0.5</v>
          </cell>
          <cell r="G88">
            <v>1.19</v>
          </cell>
          <cell r="H88">
            <v>0.95599999999999996</v>
          </cell>
          <cell r="I88">
            <v>0.222</v>
          </cell>
          <cell r="J88">
            <v>1.2E-2</v>
          </cell>
        </row>
        <row r="89">
          <cell r="F89">
            <v>0.30000000000000004</v>
          </cell>
          <cell r="G89">
            <v>2.2200000000000002</v>
          </cell>
          <cell r="H89">
            <v>1.7949999999999999</v>
          </cell>
          <cell r="I89">
            <v>0.41100000000000003</v>
          </cell>
          <cell r="J89">
            <v>1.4E-2</v>
          </cell>
        </row>
        <row r="90">
          <cell r="F90">
            <v>1.6</v>
          </cell>
          <cell r="G90">
            <v>4.55</v>
          </cell>
          <cell r="H90">
            <v>3.6760000000000002</v>
          </cell>
          <cell r="I90">
            <v>0.84199999999999997</v>
          </cell>
          <cell r="J90">
            <v>3.2000000000000001E-2</v>
          </cell>
        </row>
        <row r="91">
          <cell r="F91">
            <v>2</v>
          </cell>
          <cell r="G91">
            <v>0.98</v>
          </cell>
          <cell r="H91">
            <v>0.78400000000000003</v>
          </cell>
          <cell r="I91">
            <v>0.192</v>
          </cell>
          <cell r="J91">
            <v>4.0000000000000001E-3</v>
          </cell>
        </row>
        <row r="92">
          <cell r="F92">
            <v>75</v>
          </cell>
          <cell r="G92">
            <v>2.77</v>
          </cell>
          <cell r="H92">
            <v>2.23</v>
          </cell>
          <cell r="I92">
            <v>0.52</v>
          </cell>
          <cell r="J92">
            <v>0.02</v>
          </cell>
        </row>
        <row r="93">
          <cell r="F93">
            <v>25</v>
          </cell>
          <cell r="G93">
            <v>29.93</v>
          </cell>
          <cell r="H93">
            <v>24.125</v>
          </cell>
          <cell r="I93">
            <v>5.5880000000000001</v>
          </cell>
          <cell r="J93">
            <v>0.217</v>
          </cell>
        </row>
        <row r="94">
          <cell r="F94">
            <v>1</v>
          </cell>
          <cell r="G94">
            <v>7.39</v>
          </cell>
          <cell r="H94">
            <v>5.9569999999999999</v>
          </cell>
          <cell r="I94">
            <v>1.38</v>
          </cell>
          <cell r="J94">
            <v>5.2999999999999999E-2</v>
          </cell>
        </row>
        <row r="95">
          <cell r="F95">
            <v>4.5</v>
          </cell>
          <cell r="G95">
            <v>5.03</v>
          </cell>
          <cell r="H95">
            <v>4.0600000000000005</v>
          </cell>
          <cell r="I95">
            <v>0.92999999999999994</v>
          </cell>
          <cell r="J95">
            <v>0.04</v>
          </cell>
        </row>
        <row r="96">
          <cell r="F96">
            <v>0.89999999999999991</v>
          </cell>
          <cell r="G96">
            <v>0.8</v>
          </cell>
          <cell r="H96">
            <v>0.64800000000000002</v>
          </cell>
          <cell r="I96">
            <v>0.15000000000000002</v>
          </cell>
          <cell r="J96">
            <v>2E-3</v>
          </cell>
        </row>
        <row r="97"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</row>
        <row r="98">
          <cell r="F98">
            <v>0</v>
          </cell>
          <cell r="G98">
            <v>10.81</v>
          </cell>
          <cell r="H98">
            <v>8.7100000000000009</v>
          </cell>
          <cell r="I98">
            <v>2.02</v>
          </cell>
          <cell r="J98">
            <v>0.08</v>
          </cell>
        </row>
        <row r="99">
          <cell r="G99">
            <v>26.88</v>
          </cell>
          <cell r="H99">
            <v>21.67</v>
          </cell>
          <cell r="I99">
            <v>5.0199999999999996</v>
          </cell>
          <cell r="J99">
            <v>0.19</v>
          </cell>
        </row>
        <row r="103">
          <cell r="F103">
            <v>443.6</v>
          </cell>
          <cell r="G103">
            <v>245.76999999999998</v>
          </cell>
        </row>
        <row r="104">
          <cell r="F104">
            <v>97.600000000000009</v>
          </cell>
          <cell r="G104">
            <v>50</v>
          </cell>
        </row>
        <row r="107">
          <cell r="F107">
            <v>135.6</v>
          </cell>
          <cell r="G107">
            <v>81.150000000000006</v>
          </cell>
        </row>
        <row r="108">
          <cell r="F108">
            <v>116.5</v>
          </cell>
          <cell r="G108">
            <v>56.050000000000004</v>
          </cell>
        </row>
        <row r="109">
          <cell r="F109">
            <v>56</v>
          </cell>
          <cell r="G109">
            <v>29.98</v>
          </cell>
        </row>
        <row r="110">
          <cell r="F110">
            <v>1</v>
          </cell>
          <cell r="G110">
            <v>0</v>
          </cell>
        </row>
        <row r="111">
          <cell r="F111">
            <v>0</v>
          </cell>
          <cell r="G111">
            <v>0</v>
          </cell>
        </row>
        <row r="112">
          <cell r="F112">
            <v>5.5</v>
          </cell>
          <cell r="G112">
            <v>1.1399999999999999</v>
          </cell>
        </row>
        <row r="113">
          <cell r="F113">
            <v>0.2</v>
          </cell>
          <cell r="G113">
            <v>0.63</v>
          </cell>
        </row>
        <row r="114">
          <cell r="F114">
            <v>300</v>
          </cell>
          <cell r="G114">
            <v>0</v>
          </cell>
        </row>
        <row r="115">
          <cell r="F115">
            <v>0</v>
          </cell>
          <cell r="G115">
            <v>56.67</v>
          </cell>
        </row>
        <row r="116">
          <cell r="F116">
            <v>0</v>
          </cell>
          <cell r="G116">
            <v>0</v>
          </cell>
        </row>
        <row r="117">
          <cell r="F117">
            <v>0</v>
          </cell>
          <cell r="G117">
            <v>0</v>
          </cell>
        </row>
        <row r="119">
          <cell r="F119">
            <v>1586.3</v>
          </cell>
          <cell r="G119">
            <v>357.78999999999996</v>
          </cell>
          <cell r="H119">
            <v>288.41699999999997</v>
          </cell>
          <cell r="I119">
            <v>66.8</v>
          </cell>
          <cell r="J119">
            <v>2.5739999999999998</v>
          </cell>
        </row>
        <row r="120">
          <cell r="F120">
            <v>1452</v>
          </cell>
          <cell r="G120">
            <v>1928.94</v>
          </cell>
          <cell r="I120">
            <v>1928.94</v>
          </cell>
        </row>
      </sheetData>
      <sheetData sheetId="2" refreshError="1"/>
      <sheetData sheetId="3" refreshError="1"/>
      <sheetData sheetId="4" refreshError="1"/>
      <sheetData sheetId="5">
        <row r="8">
          <cell r="F8">
            <v>45.07</v>
          </cell>
          <cell r="G8">
            <v>35.43</v>
          </cell>
        </row>
        <row r="9">
          <cell r="F9">
            <v>0.99</v>
          </cell>
          <cell r="G9">
            <v>0.78</v>
          </cell>
        </row>
        <row r="10">
          <cell r="F10">
            <v>14.02</v>
          </cell>
          <cell r="G10">
            <v>13.499999999999998</v>
          </cell>
        </row>
        <row r="14">
          <cell r="F14">
            <v>36386.699999999997</v>
          </cell>
          <cell r="G14">
            <v>23181.019999999997</v>
          </cell>
          <cell r="H14">
            <v>20656.599999999999</v>
          </cell>
          <cell r="I14">
            <v>2399.23</v>
          </cell>
          <cell r="J14">
            <v>125.19</v>
          </cell>
        </row>
        <row r="15">
          <cell r="F15">
            <v>50488.5</v>
          </cell>
          <cell r="G15">
            <v>42344.89</v>
          </cell>
          <cell r="H15">
            <v>26423.22</v>
          </cell>
          <cell r="I15">
            <v>15722.649999999998</v>
          </cell>
          <cell r="J15">
            <v>199.02</v>
          </cell>
        </row>
        <row r="16">
          <cell r="F16">
            <v>3169.5</v>
          </cell>
          <cell r="G16">
            <v>2665.73</v>
          </cell>
          <cell r="H16">
            <v>1663.42</v>
          </cell>
          <cell r="I16">
            <v>989.78</v>
          </cell>
          <cell r="J16">
            <v>12.530000000000001</v>
          </cell>
        </row>
        <row r="17">
          <cell r="H17">
            <v>40619.360000000001</v>
          </cell>
          <cell r="J17">
            <v>280.62</v>
          </cell>
        </row>
        <row r="18">
          <cell r="F18">
            <v>2574</v>
          </cell>
          <cell r="G18">
            <v>2139.7799999999997</v>
          </cell>
          <cell r="H18">
            <v>0</v>
          </cell>
          <cell r="I18">
            <v>0</v>
          </cell>
          <cell r="J18">
            <v>2139.7799999999997</v>
          </cell>
        </row>
        <row r="19">
          <cell r="F19">
            <v>299.7</v>
          </cell>
          <cell r="G19">
            <v>281.32000000000005</v>
          </cell>
          <cell r="H19">
            <v>0</v>
          </cell>
          <cell r="I19">
            <v>281.32000000000005</v>
          </cell>
          <cell r="J19">
            <v>0</v>
          </cell>
        </row>
        <row r="20">
          <cell r="F20">
            <v>16375</v>
          </cell>
          <cell r="G20">
            <v>32958.089999999997</v>
          </cell>
          <cell r="H20">
            <v>463.34</v>
          </cell>
          <cell r="I20">
            <v>32494.75</v>
          </cell>
          <cell r="J20">
            <v>0</v>
          </cell>
        </row>
        <row r="27">
          <cell r="F27">
            <v>66605.799999999988</v>
          </cell>
          <cell r="G27">
            <v>56113.77</v>
          </cell>
          <cell r="H27">
            <v>56113.77</v>
          </cell>
          <cell r="I27">
            <v>0</v>
          </cell>
          <cell r="J27">
            <v>0</v>
          </cell>
        </row>
        <row r="28">
          <cell r="F28">
            <v>14316.999999999998</v>
          </cell>
          <cell r="G28">
            <v>9987.3100000000013</v>
          </cell>
          <cell r="H28">
            <v>2570.14</v>
          </cell>
          <cell r="I28">
            <v>7417.17</v>
          </cell>
          <cell r="J28">
            <v>0</v>
          </cell>
        </row>
        <row r="29">
          <cell r="F29">
            <v>1080</v>
          </cell>
          <cell r="G29">
            <v>1094.53</v>
          </cell>
          <cell r="H29">
            <v>334.90000000000003</v>
          </cell>
          <cell r="I29">
            <v>759.63</v>
          </cell>
          <cell r="J29">
            <v>0</v>
          </cell>
        </row>
        <row r="30">
          <cell r="F30">
            <v>2421.8999999999996</v>
          </cell>
          <cell r="G30">
            <v>1644.0100000000002</v>
          </cell>
          <cell r="H30">
            <v>1002.84</v>
          </cell>
          <cell r="I30">
            <v>641.17000000000007</v>
          </cell>
          <cell r="J30">
            <v>0</v>
          </cell>
        </row>
        <row r="31">
          <cell r="F31">
            <v>16636</v>
          </cell>
          <cell r="G31">
            <v>13179.460000000001</v>
          </cell>
          <cell r="H31">
            <v>8275.34</v>
          </cell>
          <cell r="I31">
            <v>4409.8500000000004</v>
          </cell>
          <cell r="J31">
            <v>494.27</v>
          </cell>
        </row>
        <row r="32">
          <cell r="F32">
            <v>3659.9</v>
          </cell>
          <cell r="G32">
            <v>2733.7200000000003</v>
          </cell>
          <cell r="H32">
            <v>1705.8899999999999</v>
          </cell>
          <cell r="I32">
            <v>919.09</v>
          </cell>
          <cell r="J32">
            <v>108.74000000000001</v>
          </cell>
        </row>
        <row r="33">
          <cell r="F33">
            <v>6059.2000000000007</v>
          </cell>
          <cell r="G33">
            <v>6065.7000000000007</v>
          </cell>
          <cell r="H33">
            <v>1379.02</v>
          </cell>
          <cell r="I33">
            <v>4685.7700000000004</v>
          </cell>
          <cell r="J33">
            <v>0.90999999999999992</v>
          </cell>
        </row>
        <row r="36">
          <cell r="F36">
            <v>90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F37">
            <v>44.7</v>
          </cell>
          <cell r="G37">
            <v>14.649999999999999</v>
          </cell>
          <cell r="H37">
            <v>35.5</v>
          </cell>
          <cell r="I37">
            <v>-20.85</v>
          </cell>
          <cell r="J37">
            <v>0</v>
          </cell>
        </row>
        <row r="38">
          <cell r="F38">
            <v>388.6</v>
          </cell>
          <cell r="G38">
            <v>270.08999999999997</v>
          </cell>
          <cell r="H38">
            <v>270.08999999999997</v>
          </cell>
          <cell r="I38">
            <v>0</v>
          </cell>
          <cell r="J38">
            <v>0</v>
          </cell>
        </row>
        <row r="39">
          <cell r="F39">
            <v>10</v>
          </cell>
          <cell r="G39">
            <v>12.16</v>
          </cell>
          <cell r="H39">
            <v>8.23</v>
          </cell>
          <cell r="I39">
            <v>3.9299999999999997</v>
          </cell>
          <cell r="J39">
            <v>0</v>
          </cell>
        </row>
        <row r="40">
          <cell r="F40">
            <v>25</v>
          </cell>
          <cell r="G40">
            <v>3.75</v>
          </cell>
          <cell r="H40">
            <v>3.75</v>
          </cell>
          <cell r="I40">
            <v>0</v>
          </cell>
          <cell r="J40">
            <v>0</v>
          </cell>
        </row>
        <row r="41">
          <cell r="F41">
            <v>0</v>
          </cell>
          <cell r="G41">
            <v>2.1</v>
          </cell>
          <cell r="H41">
            <v>1.37</v>
          </cell>
          <cell r="I41">
            <v>0.73</v>
          </cell>
          <cell r="J41">
            <v>0</v>
          </cell>
        </row>
        <row r="42">
          <cell r="F42">
            <v>6</v>
          </cell>
          <cell r="G42">
            <v>21.14</v>
          </cell>
          <cell r="H42">
            <v>21.14</v>
          </cell>
          <cell r="I42">
            <v>0</v>
          </cell>
          <cell r="J42">
            <v>0</v>
          </cell>
        </row>
        <row r="43">
          <cell r="F43">
            <v>59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F44">
            <v>200</v>
          </cell>
          <cell r="G44">
            <v>0.2</v>
          </cell>
          <cell r="H44">
            <v>0.2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2.9899999999999998</v>
          </cell>
          <cell r="H45">
            <v>0.44</v>
          </cell>
          <cell r="I45">
            <v>2.5499999999999998</v>
          </cell>
          <cell r="J45">
            <v>0</v>
          </cell>
        </row>
        <row r="46">
          <cell r="F46">
            <v>30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50">
          <cell r="F50">
            <v>4095.8</v>
          </cell>
          <cell r="G50">
            <v>3080.5299999999997</v>
          </cell>
          <cell r="H50">
            <v>2493.6799999999994</v>
          </cell>
          <cell r="I50">
            <v>569.28</v>
          </cell>
          <cell r="J50">
            <v>17.57</v>
          </cell>
        </row>
        <row r="51">
          <cell r="F51">
            <v>901.1</v>
          </cell>
          <cell r="G51">
            <v>772.03</v>
          </cell>
          <cell r="H51">
            <v>624.96</v>
          </cell>
          <cell r="I51">
            <v>142.67000000000002</v>
          </cell>
          <cell r="J51">
            <v>4.3999999999999995</v>
          </cell>
        </row>
        <row r="52">
          <cell r="F52">
            <v>362.59999999999997</v>
          </cell>
          <cell r="G52">
            <v>328.69</v>
          </cell>
          <cell r="H52">
            <v>266.07</v>
          </cell>
          <cell r="I52">
            <v>60.75</v>
          </cell>
          <cell r="J52">
            <v>1.87</v>
          </cell>
        </row>
        <row r="53">
          <cell r="F53">
            <v>1187</v>
          </cell>
          <cell r="G53">
            <v>470.08000000000004</v>
          </cell>
          <cell r="H53">
            <v>380.53999999999996</v>
          </cell>
          <cell r="I53">
            <v>86.87</v>
          </cell>
          <cell r="J53">
            <v>2.67</v>
          </cell>
        </row>
        <row r="54">
          <cell r="F54">
            <v>0</v>
          </cell>
          <cell r="G54">
            <v>238.88</v>
          </cell>
          <cell r="H54">
            <v>193.375</v>
          </cell>
          <cell r="I54">
            <v>44.143999999999998</v>
          </cell>
          <cell r="J54">
            <v>1.36</v>
          </cell>
        </row>
        <row r="55">
          <cell r="F55">
            <v>297</v>
          </cell>
          <cell r="G55">
            <v>89.37</v>
          </cell>
          <cell r="H55">
            <v>72.350000000000009</v>
          </cell>
          <cell r="I55">
            <v>16.5</v>
          </cell>
          <cell r="J55">
            <v>0.52</v>
          </cell>
        </row>
        <row r="56">
          <cell r="F56">
            <v>39</v>
          </cell>
          <cell r="G56">
            <v>18.57</v>
          </cell>
          <cell r="H56">
            <v>15.02</v>
          </cell>
          <cell r="I56">
            <v>3.4299999999999997</v>
          </cell>
          <cell r="J56">
            <v>0.12</v>
          </cell>
        </row>
        <row r="57">
          <cell r="F57">
            <v>87</v>
          </cell>
          <cell r="G57">
            <v>11.790000000000001</v>
          </cell>
          <cell r="H57">
            <v>9.5500000000000007</v>
          </cell>
          <cell r="I57">
            <v>2.1799999999999997</v>
          </cell>
          <cell r="J57">
            <v>6.0000000000000005E-2</v>
          </cell>
        </row>
        <row r="58">
          <cell r="F58">
            <v>83</v>
          </cell>
          <cell r="G58">
            <v>33.53</v>
          </cell>
          <cell r="H58">
            <v>27.15</v>
          </cell>
          <cell r="I58">
            <v>6.1999999999999993</v>
          </cell>
          <cell r="J58">
            <v>0.18000000000000002</v>
          </cell>
        </row>
        <row r="61">
          <cell r="F61">
            <v>30.5</v>
          </cell>
          <cell r="G61">
            <v>3.19</v>
          </cell>
          <cell r="H61">
            <v>2.58</v>
          </cell>
          <cell r="I61">
            <v>0.59</v>
          </cell>
          <cell r="J61">
            <v>2.1000000000000001E-2</v>
          </cell>
        </row>
        <row r="62">
          <cell r="F62">
            <v>35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F63">
            <v>7.5</v>
          </cell>
          <cell r="G63">
            <v>4.2600000000000007</v>
          </cell>
          <cell r="H63">
            <v>3.45</v>
          </cell>
          <cell r="I63">
            <v>0.8</v>
          </cell>
          <cell r="J63">
            <v>0.01</v>
          </cell>
        </row>
        <row r="64">
          <cell r="F64">
            <v>190.5</v>
          </cell>
          <cell r="G64">
            <v>253.28</v>
          </cell>
          <cell r="H64">
            <v>205.01</v>
          </cell>
          <cell r="I64">
            <v>46.81</v>
          </cell>
          <cell r="J64">
            <v>1.46</v>
          </cell>
        </row>
        <row r="65">
          <cell r="F65">
            <v>5</v>
          </cell>
          <cell r="G65">
            <v>3.21</v>
          </cell>
          <cell r="H65">
            <v>2.6</v>
          </cell>
          <cell r="I65">
            <v>0.59</v>
          </cell>
          <cell r="J65">
            <v>0.02</v>
          </cell>
        </row>
        <row r="66">
          <cell r="F66">
            <v>5.4</v>
          </cell>
          <cell r="G66">
            <v>1.54</v>
          </cell>
          <cell r="H66">
            <v>1.25</v>
          </cell>
          <cell r="I66">
            <v>0.29000000000000004</v>
          </cell>
          <cell r="J66">
            <v>0</v>
          </cell>
        </row>
        <row r="67">
          <cell r="F67">
            <v>9.5</v>
          </cell>
          <cell r="G67">
            <v>14.16</v>
          </cell>
          <cell r="H67">
            <v>11.45</v>
          </cell>
          <cell r="I67">
            <v>2.6300000000000003</v>
          </cell>
          <cell r="J67">
            <v>0.08</v>
          </cell>
        </row>
        <row r="68">
          <cell r="F68">
            <v>1.6</v>
          </cell>
          <cell r="G68">
            <v>2.64</v>
          </cell>
          <cell r="H68">
            <v>2.13</v>
          </cell>
          <cell r="I68">
            <v>0.49</v>
          </cell>
          <cell r="J68">
            <v>0.02</v>
          </cell>
        </row>
        <row r="69">
          <cell r="F69">
            <v>40</v>
          </cell>
          <cell r="G69">
            <v>24.54</v>
          </cell>
          <cell r="H69">
            <v>19.86</v>
          </cell>
          <cell r="I69">
            <v>4.54</v>
          </cell>
          <cell r="J69">
            <v>0.14000000000000001</v>
          </cell>
        </row>
        <row r="70">
          <cell r="F70">
            <v>0</v>
          </cell>
          <cell r="G70">
            <v>18.619999999999997</v>
          </cell>
          <cell r="H70">
            <v>15.07</v>
          </cell>
          <cell r="I70">
            <v>3.44</v>
          </cell>
          <cell r="J70">
            <v>0.11000000000000001</v>
          </cell>
        </row>
        <row r="71">
          <cell r="F71">
            <v>2.4000000000000004</v>
          </cell>
          <cell r="G71">
            <v>2.91</v>
          </cell>
          <cell r="H71">
            <v>2.3600000000000003</v>
          </cell>
          <cell r="I71">
            <v>0.55000000000000004</v>
          </cell>
          <cell r="J71">
            <v>0</v>
          </cell>
        </row>
        <row r="72">
          <cell r="F72">
            <v>2.2999999999999998</v>
          </cell>
          <cell r="G72">
            <v>9.8000000000000007</v>
          </cell>
          <cell r="H72">
            <v>7.9399999999999995</v>
          </cell>
          <cell r="I72">
            <v>1.8099999999999998</v>
          </cell>
          <cell r="J72">
            <v>0.05</v>
          </cell>
        </row>
        <row r="73">
          <cell r="F73">
            <v>90</v>
          </cell>
          <cell r="G73">
            <v>3.41</v>
          </cell>
          <cell r="H73">
            <v>2.76</v>
          </cell>
          <cell r="I73">
            <v>0.63</v>
          </cell>
          <cell r="J73">
            <v>0.02</v>
          </cell>
        </row>
        <row r="74">
          <cell r="F74">
            <v>0</v>
          </cell>
          <cell r="G74">
            <v>17.630000000000003</v>
          </cell>
          <cell r="H74">
            <v>14.27</v>
          </cell>
          <cell r="I74">
            <v>3.2600000000000002</v>
          </cell>
          <cell r="J74">
            <v>0.1</v>
          </cell>
        </row>
        <row r="75">
          <cell r="F75">
            <v>70</v>
          </cell>
          <cell r="G75">
            <v>13.37</v>
          </cell>
          <cell r="H75">
            <v>10.83</v>
          </cell>
          <cell r="I75">
            <v>2.4700000000000002</v>
          </cell>
          <cell r="J75">
            <v>7.0000000000000007E-2</v>
          </cell>
        </row>
        <row r="81">
          <cell r="F81">
            <v>4063.9</v>
          </cell>
          <cell r="G81">
            <v>2751.76</v>
          </cell>
          <cell r="H81">
            <v>2227.56</v>
          </cell>
          <cell r="I81">
            <v>508.51</v>
          </cell>
          <cell r="J81">
            <v>15.69</v>
          </cell>
        </row>
        <row r="82">
          <cell r="F82">
            <v>894.09999999999991</v>
          </cell>
          <cell r="G82">
            <v>529.26</v>
          </cell>
          <cell r="H82">
            <v>428.43999999999994</v>
          </cell>
          <cell r="I82">
            <v>97.800000000000011</v>
          </cell>
          <cell r="J82">
            <v>3.0200000000000005</v>
          </cell>
        </row>
        <row r="83">
          <cell r="F83">
            <v>197.29999999999998</v>
          </cell>
          <cell r="G83">
            <v>171.43</v>
          </cell>
          <cell r="H83">
            <v>138.76999999999998</v>
          </cell>
          <cell r="I83">
            <v>31.68</v>
          </cell>
          <cell r="J83">
            <v>0.98000000000000009</v>
          </cell>
        </row>
        <row r="86">
          <cell r="F86">
            <v>24</v>
          </cell>
          <cell r="G86">
            <v>12.39</v>
          </cell>
          <cell r="H86">
            <v>10.029999999999999</v>
          </cell>
          <cell r="I86">
            <v>2.2800000000000002</v>
          </cell>
          <cell r="J86">
            <v>0.08</v>
          </cell>
        </row>
        <row r="87">
          <cell r="F87">
            <v>1.5</v>
          </cell>
          <cell r="G87">
            <v>4.58</v>
          </cell>
          <cell r="H87">
            <v>3.7</v>
          </cell>
          <cell r="I87">
            <v>0.85000000000000009</v>
          </cell>
          <cell r="J87">
            <v>0.03</v>
          </cell>
        </row>
        <row r="88">
          <cell r="F88">
            <v>0.8</v>
          </cell>
          <cell r="G88">
            <v>2.0300000000000002</v>
          </cell>
          <cell r="H88">
            <v>1.65</v>
          </cell>
          <cell r="I88">
            <v>0.38</v>
          </cell>
          <cell r="J88">
            <v>0</v>
          </cell>
        </row>
        <row r="89">
          <cell r="F89">
            <v>10.399999999999999</v>
          </cell>
          <cell r="G89">
            <v>5.0999999999999996</v>
          </cell>
          <cell r="H89">
            <v>4.12</v>
          </cell>
          <cell r="I89">
            <v>0.95</v>
          </cell>
          <cell r="J89">
            <v>0.03</v>
          </cell>
        </row>
        <row r="90">
          <cell r="F90">
            <v>4</v>
          </cell>
          <cell r="G90">
            <v>13.97</v>
          </cell>
          <cell r="H90">
            <v>11.32</v>
          </cell>
          <cell r="I90">
            <v>2.58</v>
          </cell>
          <cell r="J90">
            <v>7.0000000000000007E-2</v>
          </cell>
        </row>
        <row r="91">
          <cell r="F91">
            <v>730</v>
          </cell>
          <cell r="G91">
            <v>20.869999999999997</v>
          </cell>
          <cell r="H91">
            <v>16.899999999999999</v>
          </cell>
          <cell r="I91">
            <v>3.8500000000000005</v>
          </cell>
          <cell r="J91">
            <v>0.12000000000000001</v>
          </cell>
        </row>
        <row r="92">
          <cell r="F92">
            <v>35</v>
          </cell>
          <cell r="G92">
            <v>30.64</v>
          </cell>
          <cell r="H92">
            <v>24.8</v>
          </cell>
          <cell r="I92">
            <v>5.67</v>
          </cell>
          <cell r="J92">
            <v>0.16999999999999998</v>
          </cell>
        </row>
        <row r="93">
          <cell r="F93">
            <v>5.5</v>
          </cell>
          <cell r="G93">
            <v>7.56</v>
          </cell>
          <cell r="H93">
            <v>6.12</v>
          </cell>
          <cell r="I93">
            <v>1.3900000000000001</v>
          </cell>
          <cell r="J93">
            <v>0.05</v>
          </cell>
        </row>
        <row r="94">
          <cell r="F94">
            <v>11.5</v>
          </cell>
          <cell r="G94">
            <v>4.83</v>
          </cell>
          <cell r="H94">
            <v>3.92</v>
          </cell>
          <cell r="I94">
            <v>0.8899999999999999</v>
          </cell>
          <cell r="J94">
            <v>0.02</v>
          </cell>
        </row>
        <row r="95">
          <cell r="F95">
            <v>2.6999999999999997</v>
          </cell>
          <cell r="G95">
            <v>2.89</v>
          </cell>
          <cell r="H95">
            <v>2.35</v>
          </cell>
          <cell r="I95">
            <v>0.54</v>
          </cell>
          <cell r="J95">
            <v>2E-3</v>
          </cell>
        </row>
        <row r="96">
          <cell r="F96">
            <v>0</v>
          </cell>
          <cell r="G96">
            <v>6.36</v>
          </cell>
          <cell r="H96">
            <v>5.15</v>
          </cell>
          <cell r="I96">
            <v>1.1700000000000002</v>
          </cell>
          <cell r="J96">
            <v>0.04</v>
          </cell>
        </row>
        <row r="97">
          <cell r="H97">
            <v>0</v>
          </cell>
          <cell r="I97">
            <v>0</v>
          </cell>
          <cell r="J97">
            <v>0</v>
          </cell>
        </row>
        <row r="101">
          <cell r="F101">
            <v>1096.3</v>
          </cell>
          <cell r="G101">
            <v>713.93999999999994</v>
          </cell>
        </row>
        <row r="102">
          <cell r="F102">
            <v>241.2</v>
          </cell>
          <cell r="G102">
            <v>147.14000000000001</v>
          </cell>
        </row>
        <row r="105">
          <cell r="F105">
            <v>472.7</v>
          </cell>
          <cell r="G105">
            <v>308.96999999999997</v>
          </cell>
        </row>
        <row r="106">
          <cell r="F106">
            <v>371.7</v>
          </cell>
          <cell r="G106">
            <v>207.64000000000001</v>
          </cell>
        </row>
        <row r="107">
          <cell r="F107">
            <v>124</v>
          </cell>
          <cell r="G107">
            <v>136.69999999999999</v>
          </cell>
        </row>
        <row r="108">
          <cell r="F108">
            <v>3</v>
          </cell>
          <cell r="G108">
            <v>0</v>
          </cell>
        </row>
        <row r="109">
          <cell r="F109">
            <v>1</v>
          </cell>
          <cell r="G109">
            <v>0</v>
          </cell>
        </row>
        <row r="110">
          <cell r="F110">
            <v>16.5</v>
          </cell>
          <cell r="G110">
            <v>0.86999999999999988</v>
          </cell>
        </row>
        <row r="111">
          <cell r="F111">
            <v>0.90000000000000013</v>
          </cell>
          <cell r="G111">
            <v>0.63</v>
          </cell>
        </row>
        <row r="112">
          <cell r="F112">
            <v>366.7</v>
          </cell>
          <cell r="G112">
            <v>22.89</v>
          </cell>
        </row>
        <row r="113">
          <cell r="F113">
            <v>0</v>
          </cell>
          <cell r="G113">
            <v>37.5</v>
          </cell>
        </row>
        <row r="114">
          <cell r="F114">
            <v>0</v>
          </cell>
          <cell r="G114">
            <v>15.649999999999999</v>
          </cell>
        </row>
        <row r="115">
          <cell r="F115">
            <v>0</v>
          </cell>
          <cell r="G115">
            <v>0.9</v>
          </cell>
        </row>
        <row r="117">
          <cell r="F117">
            <v>2979</v>
          </cell>
          <cell r="G117">
            <v>6596.1099999999988</v>
          </cell>
          <cell r="H117">
            <v>5339.5599999999995</v>
          </cell>
          <cell r="I117">
            <v>1218.95</v>
          </cell>
          <cell r="J117">
            <v>37.6</v>
          </cell>
        </row>
        <row r="118">
          <cell r="F118">
            <v>4241</v>
          </cell>
          <cell r="G118">
            <v>4511.83</v>
          </cell>
          <cell r="H118">
            <v>0</v>
          </cell>
          <cell r="I118">
            <v>4511.83</v>
          </cell>
          <cell r="J11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4"/>
  <sheetViews>
    <sheetView tabSelected="1" workbookViewId="0">
      <selection activeCell="D13" sqref="D13"/>
    </sheetView>
  </sheetViews>
  <sheetFormatPr defaultRowHeight="15"/>
  <cols>
    <col min="1" max="1" width="3" customWidth="1"/>
    <col min="2" max="2" width="11.140625" customWidth="1"/>
    <col min="3" max="3" width="22.5703125" customWidth="1"/>
    <col min="4" max="4" width="9.7109375" customWidth="1"/>
    <col min="5" max="5" width="11.7109375" customWidth="1"/>
    <col min="6" max="6" width="12.28515625" customWidth="1"/>
    <col min="7" max="8" width="12.5703125" customWidth="1"/>
  </cols>
  <sheetData>
    <row r="1" spans="1:8" ht="18.75">
      <c r="A1" s="85" t="s">
        <v>0</v>
      </c>
      <c r="B1" s="85"/>
      <c r="C1" s="85"/>
      <c r="D1" s="85"/>
      <c r="E1" s="85"/>
      <c r="F1" s="85"/>
      <c r="G1" s="85"/>
      <c r="H1" s="85"/>
    </row>
    <row r="2" spans="1:8" ht="17.25" customHeight="1">
      <c r="A2" s="86" t="s">
        <v>1</v>
      </c>
      <c r="B2" s="86"/>
      <c r="C2" s="86"/>
      <c r="D2" s="86"/>
      <c r="E2" s="86"/>
      <c r="F2" s="86"/>
      <c r="G2" s="86"/>
      <c r="H2" s="86"/>
    </row>
    <row r="3" spans="1:8" ht="18.75">
      <c r="A3" s="86" t="s">
        <v>2</v>
      </c>
      <c r="B3" s="86"/>
      <c r="C3" s="86"/>
      <c r="D3" s="86"/>
      <c r="E3" s="86"/>
      <c r="F3" s="86"/>
      <c r="G3" s="86"/>
      <c r="H3" s="86"/>
    </row>
    <row r="4" spans="1:8" ht="6.75" customHeight="1">
      <c r="A4" s="1"/>
      <c r="B4" s="1"/>
      <c r="C4" s="1"/>
      <c r="D4" s="1"/>
      <c r="E4" s="1"/>
      <c r="F4" s="1"/>
      <c r="G4" s="1"/>
      <c r="H4" s="1"/>
    </row>
    <row r="5" spans="1:8" ht="9.75" customHeight="1">
      <c r="A5" s="87"/>
      <c r="B5" s="88" t="s">
        <v>3</v>
      </c>
      <c r="C5" s="88"/>
      <c r="D5" s="89" t="s">
        <v>4</v>
      </c>
      <c r="E5" s="89" t="s">
        <v>5</v>
      </c>
      <c r="F5" s="90" t="s">
        <v>6</v>
      </c>
      <c r="G5" s="92" t="s">
        <v>104</v>
      </c>
      <c r="H5" s="62" t="s">
        <v>103</v>
      </c>
    </row>
    <row r="6" spans="1:8" ht="18.75" customHeight="1">
      <c r="A6" s="87"/>
      <c r="B6" s="88"/>
      <c r="C6" s="88"/>
      <c r="D6" s="89"/>
      <c r="E6" s="89"/>
      <c r="F6" s="90"/>
      <c r="G6" s="93"/>
      <c r="H6" s="63"/>
    </row>
    <row r="7" spans="1:8" ht="12.75" customHeight="1">
      <c r="A7" s="5">
        <v>1</v>
      </c>
      <c r="B7" s="84">
        <v>2</v>
      </c>
      <c r="C7" s="84"/>
      <c r="D7" s="5">
        <v>3</v>
      </c>
      <c r="E7" s="5">
        <v>4</v>
      </c>
      <c r="F7" s="5">
        <v>5</v>
      </c>
      <c r="G7" s="91"/>
      <c r="H7" s="60"/>
    </row>
    <row r="8" spans="1:8" ht="14.25" customHeight="1">
      <c r="A8" s="7"/>
      <c r="B8" s="79" t="s">
        <v>11</v>
      </c>
      <c r="C8" s="79"/>
      <c r="D8" s="7" t="s">
        <v>12</v>
      </c>
      <c r="E8" s="18">
        <f>'[1]9 місяців'!F8+'[1]ІУ квартал'!F8</f>
        <v>73.16</v>
      </c>
      <c r="F8" s="18">
        <f>'[1]9 місяців'!G8+'[1]ІУ квартал'!G8</f>
        <v>63.88</v>
      </c>
      <c r="G8" s="18">
        <f>F8-E8</f>
        <v>-9.279999999999994</v>
      </c>
      <c r="H8" s="136">
        <f>F8/E8*100</f>
        <v>87.315472936030631</v>
      </c>
    </row>
    <row r="9" spans="1:8" ht="14.25" customHeight="1">
      <c r="A9" s="7"/>
      <c r="B9" s="79" t="s">
        <v>13</v>
      </c>
      <c r="C9" s="79"/>
      <c r="D9" s="7" t="s">
        <v>12</v>
      </c>
      <c r="E9" s="18">
        <f>'[1]9 місяців'!F9+'[1]ІУ квартал'!F9</f>
        <v>1.6099999999999999</v>
      </c>
      <c r="F9" s="18">
        <f>'[1]9 місяців'!G9+'[1]ІУ квартал'!G9</f>
        <v>1.4100000000000001</v>
      </c>
      <c r="G9" s="18">
        <f t="shared" ref="G9:G24" si="0">F9-E9</f>
        <v>-0.19999999999999973</v>
      </c>
      <c r="H9" s="136">
        <f t="shared" ref="H9:H34" si="1">F9/E9*100</f>
        <v>87.577639751552823</v>
      </c>
    </row>
    <row r="10" spans="1:8">
      <c r="A10" s="7"/>
      <c r="B10" s="79" t="s">
        <v>14</v>
      </c>
      <c r="C10" s="79"/>
      <c r="D10" s="7" t="s">
        <v>12</v>
      </c>
      <c r="E10" s="18">
        <f>'[1]9 місяців'!F10+'[1]ІУ квартал'!F10</f>
        <v>22.619999999999997</v>
      </c>
      <c r="F10" s="18">
        <f>'[1]9 місяців'!G10+'[1]ІУ квартал'!G10</f>
        <v>25.739999999999995</v>
      </c>
      <c r="G10" s="18">
        <f t="shared" si="0"/>
        <v>3.1199999999999974</v>
      </c>
      <c r="H10" s="136">
        <f t="shared" si="1"/>
        <v>113.79310344827584</v>
      </c>
    </row>
    <row r="11" spans="1:8">
      <c r="A11" s="7"/>
      <c r="B11" s="79" t="s">
        <v>15</v>
      </c>
      <c r="C11" s="79"/>
      <c r="D11" s="7" t="s">
        <v>12</v>
      </c>
      <c r="E11" s="18">
        <f>E8-E9-E10</f>
        <v>48.93</v>
      </c>
      <c r="F11" s="36">
        <f>F8-F9-F10</f>
        <v>36.730000000000004</v>
      </c>
      <c r="G11" s="18">
        <f t="shared" si="0"/>
        <v>-12.199999999999996</v>
      </c>
      <c r="H11" s="136">
        <f t="shared" si="1"/>
        <v>75.06642141835276</v>
      </c>
    </row>
    <row r="12" spans="1:8" ht="15.75" customHeight="1">
      <c r="A12" s="11">
        <v>1</v>
      </c>
      <c r="B12" s="83" t="s">
        <v>16</v>
      </c>
      <c r="C12" s="83"/>
      <c r="D12" s="12" t="s">
        <v>17</v>
      </c>
      <c r="E12" s="13">
        <f>E14+E16+E15</f>
        <v>145588.4</v>
      </c>
      <c r="F12" s="14">
        <f>F14+F16+F15</f>
        <v>124748.35999999999</v>
      </c>
      <c r="G12" s="40">
        <f>F12-E12</f>
        <v>-20840.040000000008</v>
      </c>
      <c r="H12" s="138">
        <f t="shared" si="1"/>
        <v>85.685645284926537</v>
      </c>
    </row>
    <row r="13" spans="1:8" ht="9.75" customHeight="1">
      <c r="A13" s="11"/>
      <c r="B13" s="71" t="s">
        <v>18</v>
      </c>
      <c r="C13" s="71"/>
      <c r="D13" s="7"/>
      <c r="E13" s="15"/>
      <c r="F13" s="14"/>
      <c r="G13" s="14"/>
      <c r="H13" s="136"/>
    </row>
    <row r="14" spans="1:8">
      <c r="A14" s="11"/>
      <c r="B14" s="82" t="s">
        <v>19</v>
      </c>
      <c r="C14" s="82"/>
      <c r="D14" s="7" t="s">
        <v>17</v>
      </c>
      <c r="E14" s="39">
        <f>'[1]9 місяців'!F14+'[1]ІУ квартал'!F14</f>
        <v>59749</v>
      </c>
      <c r="F14" s="18">
        <f>'[1]9 місяців'!G14+'[1]ІУ квартал'!G14</f>
        <v>38432.459999999992</v>
      </c>
      <c r="G14" s="18">
        <f t="shared" ref="G14:G16" si="2">F14-E14</f>
        <v>-21316.540000000008</v>
      </c>
      <c r="H14" s="136">
        <f t="shared" si="1"/>
        <v>64.323185325277393</v>
      </c>
    </row>
    <row r="15" spans="1:8" ht="15" customHeight="1">
      <c r="A15" s="11"/>
      <c r="B15" s="82" t="s">
        <v>20</v>
      </c>
      <c r="C15" s="82"/>
      <c r="D15" s="7" t="s">
        <v>17</v>
      </c>
      <c r="E15" s="39">
        <f>'[1]9 місяців'!F15+'[1]ІУ квартал'!F15</f>
        <v>81209.399999999994</v>
      </c>
      <c r="F15" s="18">
        <f>'[1]9 місяців'!G15+'[1]ІУ квартал'!G15</f>
        <v>80662.179999999993</v>
      </c>
      <c r="G15" s="18">
        <f t="shared" si="2"/>
        <v>-547.22000000000116</v>
      </c>
      <c r="H15" s="136">
        <f t="shared" si="1"/>
        <v>99.326161749748181</v>
      </c>
    </row>
    <row r="16" spans="1:8">
      <c r="A16" s="11"/>
      <c r="B16" s="82" t="s">
        <v>21</v>
      </c>
      <c r="C16" s="82"/>
      <c r="D16" s="7" t="s">
        <v>17</v>
      </c>
      <c r="E16" s="39">
        <f>'[1]9 місяців'!F16+'[1]ІУ квартал'!F16</f>
        <v>4630</v>
      </c>
      <c r="F16" s="18">
        <f>'[1]9 місяців'!G16+'[1]ІУ квартал'!G16</f>
        <v>5653.7199999999993</v>
      </c>
      <c r="G16" s="18">
        <f t="shared" si="2"/>
        <v>1023.7199999999993</v>
      </c>
      <c r="H16" s="136">
        <f t="shared" si="1"/>
        <v>122.1105831533477</v>
      </c>
    </row>
    <row r="17" spans="1:8">
      <c r="A17" s="11">
        <v>2</v>
      </c>
      <c r="B17" s="83" t="s">
        <v>22</v>
      </c>
      <c r="C17" s="83"/>
      <c r="D17" s="12" t="s">
        <v>17</v>
      </c>
      <c r="E17" s="95">
        <f>E12/1.2</f>
        <v>121323.66666666667</v>
      </c>
      <c r="F17" s="19">
        <f>ROUND(F12/1.2,2)</f>
        <v>103956.97</v>
      </c>
      <c r="G17" s="40">
        <f>F17-E17</f>
        <v>-17366.69666666667</v>
      </c>
      <c r="H17" s="138">
        <f t="shared" si="1"/>
        <v>85.685648032398191</v>
      </c>
    </row>
    <row r="18" spans="1:8">
      <c r="A18" s="11">
        <v>3</v>
      </c>
      <c r="B18" s="70" t="s">
        <v>23</v>
      </c>
      <c r="C18" s="70"/>
      <c r="D18" s="12" t="s">
        <v>17</v>
      </c>
      <c r="E18" s="39">
        <f>'[1]9 місяців'!F18+'[1]ІУ квартал'!F18</f>
        <v>3432</v>
      </c>
      <c r="F18" s="18">
        <f>'[1]9 місяців'!G18+'[1]ІУ квартал'!G18</f>
        <v>2740.6499999999996</v>
      </c>
      <c r="G18" s="18">
        <f t="shared" ref="G18:G20" si="3">F18-E18</f>
        <v>-691.35000000000036</v>
      </c>
      <c r="H18" s="136">
        <f t="shared" si="1"/>
        <v>79.855769230769226</v>
      </c>
    </row>
    <row r="19" spans="1:8">
      <c r="A19" s="11">
        <v>4</v>
      </c>
      <c r="B19" s="79" t="s">
        <v>24</v>
      </c>
      <c r="C19" s="79"/>
      <c r="D19" s="7" t="s">
        <v>17</v>
      </c>
      <c r="E19" s="39">
        <f>'[1]9 місяців'!F19+'[1]ІУ квартал'!F19</f>
        <v>399.59999999999997</v>
      </c>
      <c r="F19" s="18">
        <f>'[1]9 місяців'!G19+'[1]ІУ квартал'!G19</f>
        <v>375.08000000000004</v>
      </c>
      <c r="G19" s="18">
        <f t="shared" si="3"/>
        <v>-24.519999999999925</v>
      </c>
      <c r="H19" s="136">
        <f t="shared" si="1"/>
        <v>93.863863863863884</v>
      </c>
    </row>
    <row r="20" spans="1:8">
      <c r="A20" s="11">
        <v>5</v>
      </c>
      <c r="B20" s="79" t="s">
        <v>25</v>
      </c>
      <c r="C20" s="79"/>
      <c r="D20" s="7" t="s">
        <v>17</v>
      </c>
      <c r="E20" s="39">
        <f>'[1]9 місяців'!F20+'[1]ІУ квартал'!F20</f>
        <v>18500</v>
      </c>
      <c r="F20" s="18">
        <f>'[1]9 місяців'!G20+'[1]ІУ квартал'!G20</f>
        <v>62075.6</v>
      </c>
      <c r="G20" s="18">
        <f t="shared" si="3"/>
        <v>43575.6</v>
      </c>
      <c r="H20" s="136">
        <f t="shared" si="1"/>
        <v>335.54378378378374</v>
      </c>
    </row>
    <row r="21" spans="1:8">
      <c r="A21" s="98" t="s">
        <v>26</v>
      </c>
      <c r="B21" s="99" t="s">
        <v>27</v>
      </c>
      <c r="C21" s="99"/>
      <c r="D21" s="100" t="s">
        <v>17</v>
      </c>
      <c r="E21" s="101">
        <f>E17+E18+E19+E20</f>
        <v>143655.26666666666</v>
      </c>
      <c r="F21" s="102">
        <f>F17+F18+F19+F20</f>
        <v>169148.3</v>
      </c>
      <c r="G21" s="40">
        <f>F21-E21</f>
        <v>25493.033333333326</v>
      </c>
      <c r="H21" s="138">
        <f t="shared" si="1"/>
        <v>117.74597891526426</v>
      </c>
    </row>
    <row r="22" spans="1:8" ht="9.75" customHeight="1">
      <c r="A22" s="103"/>
      <c r="B22" s="104"/>
      <c r="C22" s="104"/>
      <c r="D22" s="103"/>
      <c r="E22" s="105"/>
      <c r="F22" s="19"/>
      <c r="G22" s="19"/>
      <c r="H22" s="136"/>
    </row>
    <row r="23" spans="1:8" ht="28.5" customHeight="1">
      <c r="A23" s="98" t="s">
        <v>28</v>
      </c>
      <c r="B23" s="106" t="s">
        <v>29</v>
      </c>
      <c r="C23" s="106"/>
      <c r="D23" s="98" t="s">
        <v>17</v>
      </c>
      <c r="E23" s="107">
        <f>E24+E80+E101+E119+E120+E121</f>
        <v>206562</v>
      </c>
      <c r="F23" s="108">
        <f>F24+F80+F101+F119+F120+F121</f>
        <v>184710.92999999996</v>
      </c>
      <c r="G23" s="40">
        <f>F23-E23</f>
        <v>-21851.070000000036</v>
      </c>
      <c r="H23" s="138">
        <f t="shared" si="1"/>
        <v>89.421544136869301</v>
      </c>
    </row>
    <row r="24" spans="1:8" ht="33" customHeight="1">
      <c r="A24" s="109">
        <v>1</v>
      </c>
      <c r="B24" s="110" t="s">
        <v>30</v>
      </c>
      <c r="C24" s="110"/>
      <c r="D24" s="111" t="s">
        <v>17</v>
      </c>
      <c r="E24" s="95">
        <f>E26+E49</f>
        <v>184333.80000000002</v>
      </c>
      <c r="F24" s="19">
        <f>F26+F49</f>
        <v>164203.50999999998</v>
      </c>
      <c r="G24" s="40">
        <f>F24-E24</f>
        <v>-20130.290000000037</v>
      </c>
      <c r="H24" s="138">
        <f t="shared" si="1"/>
        <v>89.079436326924295</v>
      </c>
    </row>
    <row r="25" spans="1:8" ht="11.25" customHeight="1">
      <c r="A25" s="103"/>
      <c r="B25" s="112"/>
      <c r="C25" s="112"/>
      <c r="D25" s="103"/>
      <c r="E25" s="105"/>
      <c r="F25" s="19"/>
      <c r="G25" s="19"/>
      <c r="H25" s="138"/>
    </row>
    <row r="26" spans="1:8" ht="18.75" customHeight="1">
      <c r="A26" s="113" t="s">
        <v>31</v>
      </c>
      <c r="B26" s="114" t="s">
        <v>32</v>
      </c>
      <c r="C26" s="114"/>
      <c r="D26" s="115" t="s">
        <v>17</v>
      </c>
      <c r="E26" s="116">
        <f>E27+E28+E29+E30+E31+E32+E33+E34</f>
        <v>174010.80000000002</v>
      </c>
      <c r="F26" s="117">
        <f>F27+F28+F29+F30+F31+F32+F33+F34</f>
        <v>156715.4</v>
      </c>
      <c r="G26" s="117">
        <f>F26-E26</f>
        <v>-17295.400000000023</v>
      </c>
      <c r="H26" s="138">
        <f t="shared" si="1"/>
        <v>90.060731862620017</v>
      </c>
    </row>
    <row r="27" spans="1:8" ht="12" customHeight="1">
      <c r="A27" s="7"/>
      <c r="B27" s="70" t="s">
        <v>33</v>
      </c>
      <c r="C27" s="70"/>
      <c r="D27" s="7" t="s">
        <v>17</v>
      </c>
      <c r="E27" s="39">
        <f>'[1]9 місяців'!F27+'[1]ІУ квартал'!F27</f>
        <v>104490.9</v>
      </c>
      <c r="F27" s="18">
        <f>'[1]9 місяців'!G27+'[1]ІУ квартал'!G27</f>
        <v>99307.95</v>
      </c>
      <c r="G27" s="94">
        <f t="shared" ref="G27:G34" si="4">F27-E27</f>
        <v>-5182.9499999999971</v>
      </c>
      <c r="H27" s="136">
        <f t="shared" si="1"/>
        <v>95.039807294223706</v>
      </c>
    </row>
    <row r="28" spans="1:8" ht="12" customHeight="1">
      <c r="A28" s="7"/>
      <c r="B28" s="70" t="s">
        <v>34</v>
      </c>
      <c r="C28" s="70"/>
      <c r="D28" s="7" t="s">
        <v>17</v>
      </c>
      <c r="E28" s="39">
        <f>'[1]9 місяців'!F28+'[1]ІУ квартал'!F28</f>
        <v>23751.5</v>
      </c>
      <c r="F28" s="18">
        <f>'[1]9 місяців'!G28+'[1]ІУ квартал'!G28</f>
        <v>20188.490000000002</v>
      </c>
      <c r="G28" s="94">
        <f t="shared" si="4"/>
        <v>-3563.0099999999984</v>
      </c>
      <c r="H28" s="136">
        <f t="shared" si="1"/>
        <v>84.9988000757847</v>
      </c>
    </row>
    <row r="29" spans="1:8" ht="13.5" customHeight="1">
      <c r="A29" s="7"/>
      <c r="B29" s="70" t="s">
        <v>35</v>
      </c>
      <c r="C29" s="70"/>
      <c r="D29" s="7" t="s">
        <v>17</v>
      </c>
      <c r="E29" s="39">
        <f>'[1]9 місяців'!F29+'[1]ІУ квартал'!F29</f>
        <v>1200</v>
      </c>
      <c r="F29" s="18">
        <f>'[1]9 місяців'!G29+'[1]ІУ квартал'!G29</f>
        <v>1833.7</v>
      </c>
      <c r="G29" s="94">
        <f t="shared" si="4"/>
        <v>633.70000000000005</v>
      </c>
      <c r="H29" s="136">
        <f t="shared" si="1"/>
        <v>152.80833333333334</v>
      </c>
    </row>
    <row r="30" spans="1:8" ht="13.5" customHeight="1">
      <c r="A30" s="7"/>
      <c r="B30" s="70" t="s">
        <v>36</v>
      </c>
      <c r="C30" s="70"/>
      <c r="D30" s="7" t="s">
        <v>17</v>
      </c>
      <c r="E30" s="39">
        <f>'[1]9 місяців'!F30+'[1]ІУ квартал'!F30</f>
        <v>4466.7</v>
      </c>
      <c r="F30" s="18">
        <f>'[1]9 місяців'!G30+'[1]ІУ квартал'!G30</f>
        <v>3042.01</v>
      </c>
      <c r="G30" s="94">
        <f t="shared" si="4"/>
        <v>-1424.6899999999996</v>
      </c>
      <c r="H30" s="136">
        <f t="shared" si="1"/>
        <v>68.104193252289164</v>
      </c>
    </row>
    <row r="31" spans="1:8" ht="13.5" customHeight="1">
      <c r="A31" s="7"/>
      <c r="B31" s="70" t="s">
        <v>37</v>
      </c>
      <c r="C31" s="70"/>
      <c r="D31" s="7" t="s">
        <v>17</v>
      </c>
      <c r="E31" s="39">
        <f>'[1]9 місяців'!F31+'[1]ІУ квартал'!F31</f>
        <v>25199.4</v>
      </c>
      <c r="F31" s="18">
        <f>'[1]9 місяців'!G31+'[1]ІУ квартал'!G31</f>
        <v>19514.52</v>
      </c>
      <c r="G31" s="94">
        <f t="shared" si="4"/>
        <v>-5684.880000000001</v>
      </c>
      <c r="H31" s="136">
        <f t="shared" si="1"/>
        <v>77.440415247982102</v>
      </c>
    </row>
    <row r="32" spans="1:8" ht="12.75" customHeight="1">
      <c r="A32" s="7"/>
      <c r="B32" s="70" t="s">
        <v>38</v>
      </c>
      <c r="C32" s="70"/>
      <c r="D32" s="7" t="s">
        <v>17</v>
      </c>
      <c r="E32" s="39">
        <f>'[1]9 місяців'!F32+'[1]ІУ квартал'!F32</f>
        <v>5543.9</v>
      </c>
      <c r="F32" s="18">
        <f>'[1]9 місяців'!G32+'[1]ІУ квартал'!G32</f>
        <v>4025.3900000000003</v>
      </c>
      <c r="G32" s="94">
        <f t="shared" si="4"/>
        <v>-1518.5099999999993</v>
      </c>
      <c r="H32" s="136">
        <f t="shared" si="1"/>
        <v>72.609354425584897</v>
      </c>
    </row>
    <row r="33" spans="1:8" ht="11.25" customHeight="1">
      <c r="A33" s="7"/>
      <c r="B33" s="70" t="s">
        <v>39</v>
      </c>
      <c r="C33" s="70"/>
      <c r="D33" s="7" t="s">
        <v>17</v>
      </c>
      <c r="E33" s="39">
        <f>'[1]9 місяців'!F33+'[1]ІУ квартал'!F33</f>
        <v>8068.2000000000007</v>
      </c>
      <c r="F33" s="18">
        <f>'[1]9 місяців'!G33+'[1]ІУ квартал'!G33</f>
        <v>8078.5300000000007</v>
      </c>
      <c r="G33" s="94">
        <f t="shared" si="4"/>
        <v>10.329999999999927</v>
      </c>
      <c r="H33" s="136">
        <f t="shared" si="1"/>
        <v>100.12803351429068</v>
      </c>
    </row>
    <row r="34" spans="1:8" ht="13.5" customHeight="1">
      <c r="A34" s="7"/>
      <c r="B34" s="70" t="s">
        <v>40</v>
      </c>
      <c r="C34" s="70"/>
      <c r="D34" s="7" t="s">
        <v>17</v>
      </c>
      <c r="E34" s="95">
        <f>E36+E37+E38+E39+E40+E41+E42+E43+E44+E45+E46+E47</f>
        <v>1290.2</v>
      </c>
      <c r="F34" s="96">
        <f>F36+F37+F38+F39+F40+F41+F42+F43+F44+F45+F46+F47</f>
        <v>724.81</v>
      </c>
      <c r="G34" s="117">
        <f t="shared" si="4"/>
        <v>-565.3900000000001</v>
      </c>
      <c r="H34" s="138">
        <f t="shared" si="1"/>
        <v>56.178111920632453</v>
      </c>
    </row>
    <row r="35" spans="1:8" ht="9" customHeight="1">
      <c r="A35" s="7"/>
      <c r="B35" s="71" t="s">
        <v>18</v>
      </c>
      <c r="C35" s="71"/>
      <c r="D35" s="7"/>
      <c r="E35" s="15"/>
      <c r="F35" s="32"/>
      <c r="G35" s="32"/>
      <c r="H35" s="137"/>
    </row>
    <row r="36" spans="1:8" ht="12" customHeight="1">
      <c r="A36" s="7"/>
      <c r="B36" s="64" t="s">
        <v>41</v>
      </c>
      <c r="C36" s="64"/>
      <c r="D36" s="7" t="s">
        <v>17</v>
      </c>
      <c r="E36" s="18">
        <f>'[1]9 місяців'!F36+'[1]ІУ квартал'!F36</f>
        <v>120</v>
      </c>
      <c r="F36" s="18">
        <f>'[1]9 місяців'!G36+'[1]ІУ квартал'!G36</f>
        <v>0</v>
      </c>
      <c r="G36" s="18">
        <f>F36-E36</f>
        <v>-120</v>
      </c>
      <c r="H36" s="136">
        <f t="shared" ref="H36:H99" si="5">F36/E36*100</f>
        <v>0</v>
      </c>
    </row>
    <row r="37" spans="1:8" ht="13.5" customHeight="1">
      <c r="A37" s="7"/>
      <c r="B37" s="64" t="s">
        <v>42</v>
      </c>
      <c r="C37" s="64"/>
      <c r="D37" s="7" t="s">
        <v>17</v>
      </c>
      <c r="E37" s="18">
        <f>'[1]9 місяців'!F37+'[1]ІУ квартал'!F37</f>
        <v>69.800000000000011</v>
      </c>
      <c r="F37" s="18">
        <f>'[1]9 місяців'!G37+'[1]ІУ квартал'!G37</f>
        <v>60.839999999999996</v>
      </c>
      <c r="G37" s="18">
        <f t="shared" ref="G37:G47" si="6">F37-E37</f>
        <v>-8.9600000000000151</v>
      </c>
      <c r="H37" s="136">
        <f t="shared" si="5"/>
        <v>87.16332378223494</v>
      </c>
    </row>
    <row r="38" spans="1:8" ht="13.5" customHeight="1">
      <c r="A38" s="7"/>
      <c r="B38" s="64" t="s">
        <v>43</v>
      </c>
      <c r="C38" s="64"/>
      <c r="D38" s="7" t="s">
        <v>17</v>
      </c>
      <c r="E38" s="18">
        <f>'[1]9 місяців'!F38+'[1]ІУ квартал'!F38</f>
        <v>615.6</v>
      </c>
      <c r="F38" s="18">
        <f>'[1]9 місяців'!G38+'[1]ІУ квартал'!G38</f>
        <v>500.09</v>
      </c>
      <c r="G38" s="18">
        <f t="shared" si="6"/>
        <v>-115.51000000000005</v>
      </c>
      <c r="H38" s="136">
        <f t="shared" si="5"/>
        <v>81.236192332683558</v>
      </c>
    </row>
    <row r="39" spans="1:8" ht="13.5" customHeight="1">
      <c r="A39" s="7"/>
      <c r="B39" s="64" t="s">
        <v>44</v>
      </c>
      <c r="C39" s="64"/>
      <c r="D39" s="7" t="s">
        <v>17</v>
      </c>
      <c r="E39" s="18">
        <f>'[1]9 місяців'!F39+'[1]ІУ квартал'!F39</f>
        <v>15</v>
      </c>
      <c r="F39" s="18">
        <f>'[1]9 місяців'!G39+'[1]ІУ квартал'!G39</f>
        <v>17.190000000000001</v>
      </c>
      <c r="G39" s="18">
        <f t="shared" si="6"/>
        <v>2.1900000000000013</v>
      </c>
      <c r="H39" s="136">
        <f t="shared" si="5"/>
        <v>114.60000000000001</v>
      </c>
    </row>
    <row r="40" spans="1:8" ht="11.25" customHeight="1">
      <c r="A40" s="7"/>
      <c r="B40" s="68" t="s">
        <v>45</v>
      </c>
      <c r="C40" s="69"/>
      <c r="D40" s="7" t="s">
        <v>17</v>
      </c>
      <c r="E40" s="18">
        <f>'[1]9 місяців'!F40+'[1]ІУ квартал'!F40</f>
        <v>25</v>
      </c>
      <c r="F40" s="18">
        <f>'[1]9 місяців'!G40+'[1]ІУ квартал'!G40</f>
        <v>3.75</v>
      </c>
      <c r="G40" s="18">
        <f t="shared" si="6"/>
        <v>-21.25</v>
      </c>
      <c r="H40" s="136">
        <f t="shared" si="5"/>
        <v>15</v>
      </c>
    </row>
    <row r="41" spans="1:8" ht="12" customHeight="1">
      <c r="A41" s="7"/>
      <c r="B41" s="68" t="s">
        <v>46</v>
      </c>
      <c r="C41" s="69"/>
      <c r="D41" s="7" t="s">
        <v>17</v>
      </c>
      <c r="E41" s="18">
        <f>'[1]9 місяців'!F41+'[1]ІУ квартал'!F41</f>
        <v>0</v>
      </c>
      <c r="F41" s="18">
        <f>'[1]9 місяців'!G41+'[1]ІУ квартал'!G41</f>
        <v>5.45</v>
      </c>
      <c r="G41" s="18">
        <f t="shared" si="6"/>
        <v>5.45</v>
      </c>
      <c r="H41" s="136"/>
    </row>
    <row r="42" spans="1:8" ht="12.75" customHeight="1">
      <c r="A42" s="33"/>
      <c r="B42" s="68" t="s">
        <v>47</v>
      </c>
      <c r="C42" s="69"/>
      <c r="D42" s="33" t="s">
        <v>17</v>
      </c>
      <c r="E42" s="18">
        <f>'[1]9 місяців'!F42+'[1]ІУ квартал'!F42</f>
        <v>6</v>
      </c>
      <c r="F42" s="18">
        <f>'[1]9 місяців'!G42+'[1]ІУ квартал'!G42</f>
        <v>21.14</v>
      </c>
      <c r="G42" s="18">
        <f t="shared" si="6"/>
        <v>15.14</v>
      </c>
      <c r="H42" s="136">
        <f t="shared" si="5"/>
        <v>352.33333333333337</v>
      </c>
    </row>
    <row r="43" spans="1:8" ht="12.75" customHeight="1">
      <c r="A43" s="33"/>
      <c r="B43" s="68" t="s">
        <v>48</v>
      </c>
      <c r="C43" s="69"/>
      <c r="D43" s="33" t="s">
        <v>17</v>
      </c>
      <c r="E43" s="18">
        <f>'[1]9 місяців'!F43+'[1]ІУ квартал'!F43</f>
        <v>135</v>
      </c>
      <c r="F43" s="18">
        <f>'[1]9 місяців'!G43+'[1]ІУ квартал'!G43</f>
        <v>0</v>
      </c>
      <c r="G43" s="18">
        <f t="shared" si="6"/>
        <v>-135</v>
      </c>
      <c r="H43" s="136">
        <f t="shared" si="5"/>
        <v>0</v>
      </c>
    </row>
    <row r="44" spans="1:8" ht="12.75" customHeight="1">
      <c r="A44" s="33"/>
      <c r="B44" s="68" t="s">
        <v>49</v>
      </c>
      <c r="C44" s="69"/>
      <c r="D44" s="33" t="s">
        <v>17</v>
      </c>
      <c r="E44" s="18">
        <f>'[1]9 місяців'!F44+'[1]ІУ квартал'!F44</f>
        <v>250</v>
      </c>
      <c r="F44" s="18">
        <f>'[1]9 місяців'!G44+'[1]ІУ квартал'!G44</f>
        <v>5.5</v>
      </c>
      <c r="G44" s="18">
        <f t="shared" si="6"/>
        <v>-244.5</v>
      </c>
      <c r="H44" s="136">
        <f t="shared" si="5"/>
        <v>2.1999999999999997</v>
      </c>
    </row>
    <row r="45" spans="1:8" ht="13.5" customHeight="1">
      <c r="A45" s="33"/>
      <c r="B45" s="70" t="s">
        <v>50</v>
      </c>
      <c r="C45" s="70"/>
      <c r="D45" s="33" t="s">
        <v>17</v>
      </c>
      <c r="E45" s="18">
        <f>'[1]9 місяців'!F45+'[1]ІУ квартал'!F45</f>
        <v>0</v>
      </c>
      <c r="F45" s="18">
        <f>'[1]9 місяців'!G45+'[1]ІУ квартал'!G45</f>
        <v>7.66</v>
      </c>
      <c r="G45" s="18">
        <f t="shared" si="6"/>
        <v>7.66</v>
      </c>
      <c r="H45" s="136"/>
    </row>
    <row r="46" spans="1:8" ht="11.25" customHeight="1">
      <c r="A46" s="33"/>
      <c r="B46" s="64" t="s">
        <v>51</v>
      </c>
      <c r="C46" s="64"/>
      <c r="D46" s="33" t="s">
        <v>17</v>
      </c>
      <c r="E46" s="18">
        <f>'[1]9 місяців'!F46+'[1]ІУ квартал'!F46</f>
        <v>48.8</v>
      </c>
      <c r="F46" s="18">
        <f>'[1]9 місяців'!G46+'[1]ІУ квартал'!G46</f>
        <v>61.9</v>
      </c>
      <c r="G46" s="18">
        <f t="shared" si="6"/>
        <v>13.100000000000001</v>
      </c>
      <c r="H46" s="136">
        <f t="shared" si="5"/>
        <v>126.84426229508196</v>
      </c>
    </row>
    <row r="47" spans="1:8" ht="11.25" customHeight="1">
      <c r="A47" s="7"/>
      <c r="B47" s="68" t="s">
        <v>52</v>
      </c>
      <c r="C47" s="69"/>
      <c r="D47" s="7"/>
      <c r="E47" s="18">
        <f>'[1]9 місяців'!F47+'[1]ІУ квартал'!F47</f>
        <v>5</v>
      </c>
      <c r="F47" s="18">
        <f>'[1]9 місяців'!G47+'[1]ІУ квартал'!G47</f>
        <v>41.290000000000006</v>
      </c>
      <c r="G47" s="18">
        <f t="shared" si="6"/>
        <v>36.290000000000006</v>
      </c>
      <c r="H47" s="136">
        <f t="shared" si="5"/>
        <v>825.80000000000007</v>
      </c>
    </row>
    <row r="48" spans="1:8" ht="11.25" customHeight="1">
      <c r="A48" s="7"/>
      <c r="B48" s="34"/>
      <c r="C48" s="35"/>
      <c r="D48" s="7"/>
      <c r="E48" s="39"/>
      <c r="F48" s="97"/>
      <c r="G48" s="97"/>
      <c r="H48" s="136"/>
    </row>
    <row r="49" spans="1:8">
      <c r="A49" s="113" t="s">
        <v>53</v>
      </c>
      <c r="B49" s="118" t="s">
        <v>54</v>
      </c>
      <c r="C49" s="118"/>
      <c r="D49" s="115" t="s">
        <v>17</v>
      </c>
      <c r="E49" s="116">
        <f>E51+E52+E53+E54+E55+E56+E57+E58+E59+E60</f>
        <v>10323</v>
      </c>
      <c r="F49" s="117">
        <f>F51+F52+F53+F54+F55+F56+F57+F58+F59+F60</f>
        <v>7488.11</v>
      </c>
      <c r="G49" s="40">
        <f t="shared" ref="G49:G112" si="7">F49-E49</f>
        <v>-2834.8900000000003</v>
      </c>
      <c r="H49" s="136">
        <f t="shared" si="5"/>
        <v>72.538118763925212</v>
      </c>
    </row>
    <row r="50" spans="1:8" ht="8.25" customHeight="1">
      <c r="A50" s="119"/>
      <c r="B50" s="120" t="s">
        <v>18</v>
      </c>
      <c r="C50" s="120"/>
      <c r="D50" s="103"/>
      <c r="E50" s="105"/>
      <c r="F50" s="19"/>
      <c r="G50" s="18"/>
      <c r="H50" s="136"/>
    </row>
    <row r="51" spans="1:8" ht="11.25" customHeight="1">
      <c r="A51" s="103"/>
      <c r="B51" s="121" t="s">
        <v>55</v>
      </c>
      <c r="C51" s="121"/>
      <c r="D51" s="103" t="s">
        <v>17</v>
      </c>
      <c r="E51" s="18">
        <f>'[1]9 місяців'!F50+'[1]ІУ квартал'!F51</f>
        <v>5626.6</v>
      </c>
      <c r="F51" s="18">
        <f>'[1]9 місяців'!G50+'[1]ІУ квартал'!G51</f>
        <v>4303.2</v>
      </c>
      <c r="G51" s="18">
        <f t="shared" si="7"/>
        <v>-1323.4000000000005</v>
      </c>
      <c r="H51" s="136">
        <f t="shared" si="5"/>
        <v>76.479579141932959</v>
      </c>
    </row>
    <row r="52" spans="1:8" ht="11.25" customHeight="1">
      <c r="A52" s="103"/>
      <c r="B52" s="121" t="s">
        <v>38</v>
      </c>
      <c r="C52" s="121"/>
      <c r="D52" s="103" t="s">
        <v>17</v>
      </c>
      <c r="E52" s="39">
        <f>'[1]9 місяців'!F51+'[1]ІУ квартал'!F52</f>
        <v>1237.9000000000001</v>
      </c>
      <c r="F52" s="18">
        <f>'[1]9 місяців'!G51+'[1]ІУ квартал'!G52</f>
        <v>1074.2</v>
      </c>
      <c r="G52" s="18">
        <f t="shared" si="7"/>
        <v>-163.70000000000005</v>
      </c>
      <c r="H52" s="136">
        <f t="shared" si="5"/>
        <v>86.775991598675176</v>
      </c>
    </row>
    <row r="53" spans="1:8" ht="12" customHeight="1">
      <c r="A53" s="103"/>
      <c r="B53" s="121" t="s">
        <v>56</v>
      </c>
      <c r="C53" s="121"/>
      <c r="D53" s="103" t="s">
        <v>17</v>
      </c>
      <c r="E53" s="39">
        <f>'[1]9 місяців'!F52+'[1]ІУ квартал'!F53</f>
        <v>483.29999999999995</v>
      </c>
      <c r="F53" s="18">
        <f>'[1]9 місяців'!G52+'[1]ІУ квартал'!G53</f>
        <v>441.78</v>
      </c>
      <c r="G53" s="18">
        <f t="shared" si="7"/>
        <v>-41.519999999999982</v>
      </c>
      <c r="H53" s="136">
        <f t="shared" si="5"/>
        <v>91.409062693978896</v>
      </c>
    </row>
    <row r="54" spans="1:8" ht="12" customHeight="1">
      <c r="A54" s="103"/>
      <c r="B54" s="121" t="s">
        <v>50</v>
      </c>
      <c r="C54" s="121"/>
      <c r="D54" s="103" t="s">
        <v>17</v>
      </c>
      <c r="E54" s="39">
        <f>'[1]9 місяців'!F53+'[1]ІУ квартал'!F54</f>
        <v>1735</v>
      </c>
      <c r="F54" s="18">
        <f>'[1]9 місяців'!G53+'[1]ІУ квартал'!G54</f>
        <v>642.57000000000005</v>
      </c>
      <c r="G54" s="18">
        <f t="shared" si="7"/>
        <v>-1092.4299999999998</v>
      </c>
      <c r="H54" s="136">
        <f t="shared" si="5"/>
        <v>37.035734870317008</v>
      </c>
    </row>
    <row r="55" spans="1:8" ht="11.25" customHeight="1">
      <c r="A55" s="103"/>
      <c r="B55" s="121" t="s">
        <v>57</v>
      </c>
      <c r="C55" s="121"/>
      <c r="D55" s="103" t="s">
        <v>17</v>
      </c>
      <c r="E55" s="39">
        <f>'[1]9 місяців'!F54+'[1]ІУ квартал'!F55</f>
        <v>0</v>
      </c>
      <c r="F55" s="18">
        <f>'[1]9 місяців'!G54+'[1]ІУ квартал'!G55</f>
        <v>312.68</v>
      </c>
      <c r="G55" s="18">
        <f t="shared" si="7"/>
        <v>312.68</v>
      </c>
      <c r="H55" s="136"/>
    </row>
    <row r="56" spans="1:8" ht="12.75" customHeight="1">
      <c r="A56" s="103"/>
      <c r="B56" s="121" t="s">
        <v>46</v>
      </c>
      <c r="C56" s="121"/>
      <c r="D56" s="103" t="s">
        <v>17</v>
      </c>
      <c r="E56" s="39">
        <f>'[1]9 місяців'!F55+'[1]ІУ квартал'!F56</f>
        <v>389</v>
      </c>
      <c r="F56" s="18">
        <f>'[1]9 місяців'!G55+'[1]ІУ квартал'!G56</f>
        <v>138.25</v>
      </c>
      <c r="G56" s="18">
        <f t="shared" si="7"/>
        <v>-250.75</v>
      </c>
      <c r="H56" s="136">
        <f t="shared" si="5"/>
        <v>35.539845758354751</v>
      </c>
    </row>
    <row r="57" spans="1:8" ht="12.75" customHeight="1">
      <c r="A57" s="103"/>
      <c r="B57" s="121" t="s">
        <v>58</v>
      </c>
      <c r="C57" s="121"/>
      <c r="D57" s="103" t="s">
        <v>17</v>
      </c>
      <c r="E57" s="39">
        <f>'[1]9 місяців'!F56+'[1]ІУ квартал'!F57</f>
        <v>51</v>
      </c>
      <c r="F57" s="18">
        <f>'[1]9 місяців'!G56+'[1]ІУ квартал'!G57</f>
        <v>26.52</v>
      </c>
      <c r="G57" s="18">
        <f t="shared" si="7"/>
        <v>-24.48</v>
      </c>
      <c r="H57" s="136">
        <f t="shared" si="5"/>
        <v>52</v>
      </c>
    </row>
    <row r="58" spans="1:8" ht="12" customHeight="1">
      <c r="A58" s="103"/>
      <c r="B58" s="121" t="s">
        <v>59</v>
      </c>
      <c r="C58" s="121"/>
      <c r="D58" s="103" t="s">
        <v>17</v>
      </c>
      <c r="E58" s="39">
        <f>'[1]9 місяців'!F57+'[1]ІУ квартал'!F58</f>
        <v>97</v>
      </c>
      <c r="F58" s="18">
        <f>'[1]9 місяців'!G57+'[1]ІУ квартал'!G58</f>
        <v>12.940000000000001</v>
      </c>
      <c r="G58" s="18">
        <f t="shared" si="7"/>
        <v>-84.06</v>
      </c>
      <c r="H58" s="136">
        <f t="shared" si="5"/>
        <v>13.340206185567011</v>
      </c>
    </row>
    <row r="59" spans="1:8" ht="14.25" customHeight="1">
      <c r="A59" s="103"/>
      <c r="B59" s="121" t="s">
        <v>60</v>
      </c>
      <c r="C59" s="121"/>
      <c r="D59" s="103" t="s">
        <v>17</v>
      </c>
      <c r="E59" s="39">
        <f>'[1]9 місяців'!F58+'[1]ІУ квартал'!F59</f>
        <v>95</v>
      </c>
      <c r="F59" s="18">
        <f>'[1]9 місяців'!G58+'[1]ІУ квартал'!G59</f>
        <v>41.68</v>
      </c>
      <c r="G59" s="40">
        <f t="shared" si="7"/>
        <v>-53.32</v>
      </c>
      <c r="H59" s="136">
        <f t="shared" si="5"/>
        <v>43.873684210526314</v>
      </c>
    </row>
    <row r="60" spans="1:8" ht="11.25" customHeight="1">
      <c r="A60" s="103"/>
      <c r="B60" s="121" t="s">
        <v>61</v>
      </c>
      <c r="C60" s="121"/>
      <c r="D60" s="103" t="s">
        <v>17</v>
      </c>
      <c r="E60" s="95">
        <f>E62+E63+E64+E65+E66+E67+E68+E69+E70+E71+E72+E73+E74+E75+E76+E77</f>
        <v>608.20000000000005</v>
      </c>
      <c r="F60" s="19">
        <f>F62+F63+F64+F65+F66+F67+F68+F69+F70+F71+F72+F73+F74+F75+F76+F77</f>
        <v>494.29</v>
      </c>
      <c r="G60" s="40">
        <f t="shared" si="7"/>
        <v>-113.91000000000003</v>
      </c>
      <c r="H60" s="136">
        <f t="shared" si="5"/>
        <v>81.270963498849056</v>
      </c>
    </row>
    <row r="61" spans="1:8" ht="10.5" customHeight="1">
      <c r="A61" s="103"/>
      <c r="B61" s="120" t="s">
        <v>18</v>
      </c>
      <c r="C61" s="120"/>
      <c r="D61" s="103"/>
      <c r="E61" s="105"/>
      <c r="F61" s="19"/>
      <c r="G61" s="18"/>
      <c r="H61" s="136"/>
    </row>
    <row r="62" spans="1:8" ht="13.5" customHeight="1">
      <c r="A62" s="103"/>
      <c r="B62" s="122" t="s">
        <v>62</v>
      </c>
      <c r="C62" s="122"/>
      <c r="D62" s="103" t="s">
        <v>17</v>
      </c>
      <c r="E62" s="18">
        <f>'[1]9 місяців'!F61+'[1]ІУ квартал'!F62</f>
        <v>33.5</v>
      </c>
      <c r="F62" s="18">
        <f>'[1]9 місяців'!G61+'[1]ІУ квартал'!G62</f>
        <v>3.56</v>
      </c>
      <c r="G62" s="18">
        <f t="shared" si="7"/>
        <v>-29.94</v>
      </c>
      <c r="H62" s="136">
        <f t="shared" si="5"/>
        <v>10.626865671641792</v>
      </c>
    </row>
    <row r="63" spans="1:8" ht="11.25" customHeight="1">
      <c r="A63" s="103"/>
      <c r="B63" s="122" t="s">
        <v>63</v>
      </c>
      <c r="C63" s="122"/>
      <c r="D63" s="103" t="s">
        <v>17</v>
      </c>
      <c r="E63" s="18">
        <f>'[1]9 місяців'!F62+'[1]ІУ квартал'!F63</f>
        <v>35</v>
      </c>
      <c r="F63" s="18">
        <f>'[1]9 місяців'!G62+'[1]ІУ квартал'!G63</f>
        <v>0</v>
      </c>
      <c r="G63" s="18">
        <f t="shared" si="7"/>
        <v>-35</v>
      </c>
      <c r="H63" s="136">
        <f t="shared" si="5"/>
        <v>0</v>
      </c>
    </row>
    <row r="64" spans="1:8" ht="11.25" customHeight="1">
      <c r="A64" s="103"/>
      <c r="B64" s="122" t="s">
        <v>64</v>
      </c>
      <c r="C64" s="122"/>
      <c r="D64" s="103" t="s">
        <v>17</v>
      </c>
      <c r="E64" s="18">
        <f>'[1]9 місяців'!F63+'[1]ІУ квартал'!F64</f>
        <v>20.5</v>
      </c>
      <c r="F64" s="18">
        <f>'[1]9 місяців'!G63+'[1]ІУ квартал'!G64</f>
        <v>5.1800000000000006</v>
      </c>
      <c r="G64" s="18">
        <f t="shared" si="7"/>
        <v>-15.32</v>
      </c>
      <c r="H64" s="136">
        <f t="shared" si="5"/>
        <v>25.26829268292683</v>
      </c>
    </row>
    <row r="65" spans="1:8" ht="11.25" customHeight="1">
      <c r="A65" s="103"/>
      <c r="B65" s="122" t="s">
        <v>65</v>
      </c>
      <c r="C65" s="122"/>
      <c r="D65" s="103" t="s">
        <v>17</v>
      </c>
      <c r="E65" s="18">
        <f>'[1]9 місяців'!F64+'[1]ІУ квартал'!F65</f>
        <v>254</v>
      </c>
      <c r="F65" s="18">
        <f>'[1]9 місяців'!G64+'[1]ІУ квартал'!G65</f>
        <v>339.6</v>
      </c>
      <c r="G65" s="18">
        <f t="shared" si="7"/>
        <v>85.600000000000023</v>
      </c>
      <c r="H65" s="136">
        <f t="shared" si="5"/>
        <v>133.70078740157481</v>
      </c>
    </row>
    <row r="66" spans="1:8" ht="12" customHeight="1">
      <c r="A66" s="103"/>
      <c r="B66" s="122" t="s">
        <v>66</v>
      </c>
      <c r="C66" s="122"/>
      <c r="D66" s="103" t="s">
        <v>17</v>
      </c>
      <c r="E66" s="18">
        <f>'[1]9 місяців'!F65+'[1]ІУ квартал'!F66</f>
        <v>6</v>
      </c>
      <c r="F66" s="18">
        <f>'[1]9 місяців'!G65+'[1]ІУ квартал'!G66</f>
        <v>7.33</v>
      </c>
      <c r="G66" s="18">
        <f t="shared" si="7"/>
        <v>1.33</v>
      </c>
      <c r="H66" s="136">
        <f t="shared" si="5"/>
        <v>122.16666666666667</v>
      </c>
    </row>
    <row r="67" spans="1:8" ht="12" customHeight="1">
      <c r="A67" s="103"/>
      <c r="B67" s="122" t="s">
        <v>67</v>
      </c>
      <c r="C67" s="122"/>
      <c r="D67" s="103" t="s">
        <v>17</v>
      </c>
      <c r="E67" s="18">
        <f>'[1]9 місяців'!F66+'[1]ІУ квартал'!F67</f>
        <v>8</v>
      </c>
      <c r="F67" s="18">
        <f>'[1]9 місяців'!G66+'[1]ІУ квартал'!G67</f>
        <v>1.54</v>
      </c>
      <c r="G67" s="18">
        <f t="shared" si="7"/>
        <v>-6.46</v>
      </c>
      <c r="H67" s="136">
        <f t="shared" si="5"/>
        <v>19.25</v>
      </c>
    </row>
    <row r="68" spans="1:8" ht="13.5" customHeight="1">
      <c r="A68" s="103"/>
      <c r="B68" s="122" t="s">
        <v>68</v>
      </c>
      <c r="C68" s="122"/>
      <c r="D68" s="103" t="s">
        <v>17</v>
      </c>
      <c r="E68" s="18">
        <f>'[1]9 місяців'!F67+'[1]ІУ квартал'!F68</f>
        <v>13.5</v>
      </c>
      <c r="F68" s="18">
        <f>'[1]9 місяців'!G67+'[1]ІУ квартал'!G68</f>
        <v>17.41</v>
      </c>
      <c r="G68" s="18">
        <f t="shared" si="7"/>
        <v>3.91</v>
      </c>
      <c r="H68" s="136">
        <f t="shared" si="5"/>
        <v>128.96296296296296</v>
      </c>
    </row>
    <row r="69" spans="1:8" ht="11.25" customHeight="1">
      <c r="A69" s="103"/>
      <c r="B69" s="122" t="s">
        <v>69</v>
      </c>
      <c r="C69" s="122"/>
      <c r="D69" s="103" t="s">
        <v>70</v>
      </c>
      <c r="E69" s="18">
        <f>'[1]9 місяців'!F68+'[1]ІУ квартал'!F69</f>
        <v>3.2</v>
      </c>
      <c r="F69" s="18">
        <f>'[1]9 місяців'!G68+'[1]ІУ квартал'!G69</f>
        <v>4.7</v>
      </c>
      <c r="G69" s="18">
        <f t="shared" si="7"/>
        <v>1.5</v>
      </c>
      <c r="H69" s="136">
        <f t="shared" si="5"/>
        <v>146.875</v>
      </c>
    </row>
    <row r="70" spans="1:8" ht="12" customHeight="1">
      <c r="A70" s="103"/>
      <c r="B70" s="122" t="s">
        <v>71</v>
      </c>
      <c r="C70" s="122"/>
      <c r="D70" s="103" t="s">
        <v>17</v>
      </c>
      <c r="E70" s="18">
        <f>'[1]9 місяців'!F69+'[1]ІУ квартал'!F70</f>
        <v>40</v>
      </c>
      <c r="F70" s="18">
        <f>'[1]9 місяців'!G69+'[1]ІУ квартал'!G70</f>
        <v>27.939999999999998</v>
      </c>
      <c r="G70" s="18">
        <f t="shared" si="7"/>
        <v>-12.060000000000002</v>
      </c>
      <c r="H70" s="136">
        <f t="shared" si="5"/>
        <v>69.849999999999994</v>
      </c>
    </row>
    <row r="71" spans="1:8" ht="12" customHeight="1">
      <c r="A71" s="103"/>
      <c r="B71" s="122" t="s">
        <v>72</v>
      </c>
      <c r="C71" s="122"/>
      <c r="D71" s="103" t="s">
        <v>17</v>
      </c>
      <c r="E71" s="18">
        <f>'[1]9 місяців'!F70+'[1]ІУ квартал'!F71</f>
        <v>0</v>
      </c>
      <c r="F71" s="18">
        <f>'[1]9 місяців'!G70+'[1]ІУ квартал'!G71</f>
        <v>31.65</v>
      </c>
      <c r="G71" s="18">
        <f t="shared" si="7"/>
        <v>31.65</v>
      </c>
      <c r="H71" s="136"/>
    </row>
    <row r="72" spans="1:8" ht="12.75" customHeight="1">
      <c r="A72" s="103"/>
      <c r="B72" s="122" t="s">
        <v>73</v>
      </c>
      <c r="C72" s="122"/>
      <c r="D72" s="103" t="s">
        <v>17</v>
      </c>
      <c r="E72" s="18">
        <f>'[1]9 місяців'!F71+'[1]ІУ квартал'!F72</f>
        <v>3.2</v>
      </c>
      <c r="F72" s="18">
        <f>'[1]9 місяців'!G71+'[1]ІУ квартал'!G72</f>
        <v>3.62</v>
      </c>
      <c r="G72" s="18">
        <f t="shared" si="7"/>
        <v>0.41999999999999993</v>
      </c>
      <c r="H72" s="136">
        <f t="shared" si="5"/>
        <v>113.12499999999999</v>
      </c>
    </row>
    <row r="73" spans="1:8" ht="11.25" customHeight="1">
      <c r="A73" s="103"/>
      <c r="B73" s="122" t="s">
        <v>74</v>
      </c>
      <c r="C73" s="122"/>
      <c r="D73" s="103" t="s">
        <v>17</v>
      </c>
      <c r="E73" s="18">
        <f>'[1]9 місяців'!F72+'[1]ІУ квартал'!F73</f>
        <v>2.2999999999999998</v>
      </c>
      <c r="F73" s="18">
        <f>'[1]9 місяців'!G72+'[1]ІУ квартал'!G73</f>
        <v>11.46</v>
      </c>
      <c r="G73" s="18">
        <f t="shared" si="7"/>
        <v>9.16</v>
      </c>
      <c r="H73" s="136">
        <f t="shared" si="5"/>
        <v>498.26086956521749</v>
      </c>
    </row>
    <row r="74" spans="1:8" ht="12" customHeight="1">
      <c r="A74" s="103"/>
      <c r="B74" s="122" t="s">
        <v>75</v>
      </c>
      <c r="C74" s="122"/>
      <c r="D74" s="103" t="s">
        <v>17</v>
      </c>
      <c r="E74" s="18">
        <f>'[1]9 місяців'!F73+'[1]ІУ квартал'!F74</f>
        <v>100</v>
      </c>
      <c r="F74" s="18">
        <f>'[1]9 місяців'!G73+'[1]ІУ квартал'!G74</f>
        <v>3.41</v>
      </c>
      <c r="G74" s="18">
        <f t="shared" si="7"/>
        <v>-96.59</v>
      </c>
      <c r="H74" s="136">
        <f t="shared" si="5"/>
        <v>3.4099999999999997</v>
      </c>
    </row>
    <row r="75" spans="1:8" ht="11.25" customHeight="1">
      <c r="A75" s="103"/>
      <c r="B75" s="122" t="s">
        <v>76</v>
      </c>
      <c r="C75" s="122"/>
      <c r="D75" s="103" t="s">
        <v>17</v>
      </c>
      <c r="E75" s="18">
        <f>'[1]9 місяців'!F74+'[1]ІУ квартал'!F75</f>
        <v>0</v>
      </c>
      <c r="F75" s="18">
        <f>'[1]9 місяців'!G74+'[1]ІУ квартал'!G75</f>
        <v>22.82</v>
      </c>
      <c r="G75" s="18">
        <f t="shared" si="7"/>
        <v>22.82</v>
      </c>
      <c r="H75" s="136"/>
    </row>
    <row r="76" spans="1:8" ht="12.75" customHeight="1">
      <c r="A76" s="103"/>
      <c r="B76" s="122" t="s">
        <v>77</v>
      </c>
      <c r="C76" s="122"/>
      <c r="D76" s="103" t="s">
        <v>17</v>
      </c>
      <c r="E76" s="18">
        <f>'[1]9 місяців'!F75+'[1]ІУ квартал'!F76</f>
        <v>89</v>
      </c>
      <c r="F76" s="18">
        <f>'[1]9 місяців'!G75+'[1]ІУ квартал'!G76</f>
        <v>14.069999999999999</v>
      </c>
      <c r="G76" s="18">
        <f t="shared" si="7"/>
        <v>-74.930000000000007</v>
      </c>
      <c r="H76" s="136">
        <f t="shared" si="5"/>
        <v>15.808988764044942</v>
      </c>
    </row>
    <row r="77" spans="1:8" hidden="1">
      <c r="A77" s="103"/>
      <c r="B77" s="123"/>
      <c r="C77" s="124"/>
      <c r="D77" s="103"/>
      <c r="E77" s="39"/>
      <c r="F77" s="40"/>
      <c r="G77" s="18">
        <f t="shared" si="7"/>
        <v>0</v>
      </c>
      <c r="H77" s="136" t="e">
        <f t="shared" si="5"/>
        <v>#DIV/0!</v>
      </c>
    </row>
    <row r="78" spans="1:8" hidden="1">
      <c r="A78" s="103"/>
      <c r="B78" s="123"/>
      <c r="C78" s="124"/>
      <c r="D78" s="103"/>
      <c r="E78" s="39"/>
      <c r="F78" s="36"/>
      <c r="G78" s="18">
        <f t="shared" si="7"/>
        <v>0</v>
      </c>
      <c r="H78" s="136" t="e">
        <f t="shared" si="5"/>
        <v>#DIV/0!</v>
      </c>
    </row>
    <row r="79" spans="1:8" ht="11.25" customHeight="1">
      <c r="A79" s="103"/>
      <c r="B79" s="112"/>
      <c r="C79" s="112"/>
      <c r="D79" s="103"/>
      <c r="E79" s="39"/>
      <c r="F79" s="40"/>
      <c r="G79" s="18"/>
      <c r="H79" s="136"/>
    </row>
    <row r="80" spans="1:8">
      <c r="A80" s="125">
        <v>2</v>
      </c>
      <c r="B80" s="114" t="s">
        <v>78</v>
      </c>
      <c r="C80" s="114"/>
      <c r="D80" s="126" t="s">
        <v>17</v>
      </c>
      <c r="E80" s="116">
        <f>E82+E83+E84+E85</f>
        <v>8119.9000000000005</v>
      </c>
      <c r="F80" s="117">
        <f>F82+F83+F84+F85</f>
        <v>4998.53</v>
      </c>
      <c r="G80" s="18">
        <f t="shared" si="7"/>
        <v>-3121.3700000000008</v>
      </c>
      <c r="H80" s="136">
        <f t="shared" si="5"/>
        <v>61.559009347405748</v>
      </c>
    </row>
    <row r="81" spans="1:8" ht="9.75" customHeight="1">
      <c r="A81" s="119"/>
      <c r="B81" s="120" t="s">
        <v>18</v>
      </c>
      <c r="C81" s="120"/>
      <c r="D81" s="103"/>
      <c r="E81" s="105"/>
      <c r="F81" s="19"/>
      <c r="G81" s="18"/>
      <c r="H81" s="136"/>
    </row>
    <row r="82" spans="1:8" ht="12.75" customHeight="1">
      <c r="A82" s="103"/>
      <c r="B82" s="121" t="s">
        <v>55</v>
      </c>
      <c r="C82" s="121"/>
      <c r="D82" s="103" t="s">
        <v>17</v>
      </c>
      <c r="E82" s="18">
        <f>'[1]9 місяців'!F81+'[1]ІУ квартал'!F82</f>
        <v>5665.6</v>
      </c>
      <c r="F82" s="18">
        <f>'[1]9 місяців'!G81+'[1]ІУ квартал'!G82</f>
        <v>3816.6200000000003</v>
      </c>
      <c r="G82" s="18">
        <f t="shared" si="7"/>
        <v>-1848.98</v>
      </c>
      <c r="H82" s="136">
        <f t="shared" si="5"/>
        <v>67.364798079638518</v>
      </c>
    </row>
    <row r="83" spans="1:8" ht="12.75" customHeight="1">
      <c r="A83" s="103"/>
      <c r="B83" s="121" t="s">
        <v>38</v>
      </c>
      <c r="C83" s="121"/>
      <c r="D83" s="103" t="s">
        <v>17</v>
      </c>
      <c r="E83" s="18">
        <f>'[1]9 місяців'!F82+'[1]ІУ квартал'!F83</f>
        <v>1246.5</v>
      </c>
      <c r="F83" s="18">
        <f>'[1]9 місяців'!G82+'[1]ІУ квартал'!G83</f>
        <v>735.55</v>
      </c>
      <c r="G83" s="18">
        <f t="shared" si="7"/>
        <v>-510.95000000000005</v>
      </c>
      <c r="H83" s="136">
        <f t="shared" si="5"/>
        <v>59.009225832330529</v>
      </c>
    </row>
    <row r="84" spans="1:8" ht="12" customHeight="1">
      <c r="A84" s="103"/>
      <c r="B84" s="121" t="s">
        <v>56</v>
      </c>
      <c r="C84" s="121"/>
      <c r="D84" s="103" t="s">
        <v>17</v>
      </c>
      <c r="E84" s="18">
        <f>'[1]9 місяців'!F83+'[1]ІУ квартал'!F84</f>
        <v>262.59999999999997</v>
      </c>
      <c r="F84" s="18">
        <f>'[1]9 місяців'!G83+'[1]ІУ квартал'!G84</f>
        <v>229.57</v>
      </c>
      <c r="G84" s="18">
        <f t="shared" si="7"/>
        <v>-33.029999999999973</v>
      </c>
      <c r="H84" s="136">
        <f t="shared" si="5"/>
        <v>87.421934501142431</v>
      </c>
    </row>
    <row r="85" spans="1:8" ht="13.5" customHeight="1">
      <c r="A85" s="103"/>
      <c r="B85" s="121" t="s">
        <v>61</v>
      </c>
      <c r="C85" s="121"/>
      <c r="D85" s="103" t="s">
        <v>17</v>
      </c>
      <c r="E85" s="40">
        <f>E87+E88+E89+E90+E91+E92+E93+E94+E95+E96+E97+E98</f>
        <v>945.2</v>
      </c>
      <c r="F85" s="40">
        <f>F87+F88+F89+F90+F91+F92+F93+F94+F95+F96+F97+F98+F99</f>
        <v>216.79000000000002</v>
      </c>
      <c r="G85" s="18">
        <f t="shared" si="7"/>
        <v>-728.41000000000008</v>
      </c>
      <c r="H85" s="136">
        <f t="shared" si="5"/>
        <v>22.935886584849769</v>
      </c>
    </row>
    <row r="86" spans="1:8" ht="10.5" customHeight="1">
      <c r="A86" s="103"/>
      <c r="B86" s="120" t="s">
        <v>18</v>
      </c>
      <c r="C86" s="120"/>
      <c r="D86" s="103"/>
      <c r="E86" s="18"/>
      <c r="F86" s="18"/>
      <c r="G86" s="18"/>
      <c r="H86" s="136"/>
    </row>
    <row r="87" spans="1:8" ht="12" customHeight="1">
      <c r="A87" s="103"/>
      <c r="B87" s="127" t="s">
        <v>79</v>
      </c>
      <c r="C87" s="127"/>
      <c r="D87" s="103" t="s">
        <v>17</v>
      </c>
      <c r="E87" s="18">
        <f>'[1]9 місяців'!F86+'[1]ІУ квартал'!F87</f>
        <v>33</v>
      </c>
      <c r="F87" s="18">
        <f>'[1]9 місяців'!G86+'[1]ІУ квартал'!G87</f>
        <v>25.41</v>
      </c>
      <c r="G87" s="18">
        <f t="shared" si="7"/>
        <v>-7.59</v>
      </c>
      <c r="H87" s="136">
        <f t="shared" si="5"/>
        <v>77</v>
      </c>
    </row>
    <row r="88" spans="1:8" ht="12" customHeight="1">
      <c r="A88" s="103"/>
      <c r="B88" s="127" t="s">
        <v>64</v>
      </c>
      <c r="C88" s="127"/>
      <c r="D88" s="103" t="s">
        <v>17</v>
      </c>
      <c r="E88" s="18">
        <f>'[1]9 місяців'!F87+'[1]ІУ квартал'!F88</f>
        <v>2</v>
      </c>
      <c r="F88" s="18">
        <f>'[1]9 місяців'!G87+'[1]ІУ квартал'!G88</f>
        <v>5.77</v>
      </c>
      <c r="G88" s="18">
        <f t="shared" si="7"/>
        <v>3.7699999999999996</v>
      </c>
      <c r="H88" s="136">
        <f t="shared" si="5"/>
        <v>288.5</v>
      </c>
    </row>
    <row r="89" spans="1:8" ht="12.75" customHeight="1">
      <c r="A89" s="103"/>
      <c r="B89" s="127" t="s">
        <v>73</v>
      </c>
      <c r="C89" s="127"/>
      <c r="D89" s="103" t="s">
        <v>17</v>
      </c>
      <c r="E89" s="18">
        <f>'[1]9 місяців'!F88+'[1]ІУ квартал'!F89</f>
        <v>1.1000000000000001</v>
      </c>
      <c r="F89" s="18">
        <f>'[1]9 місяців'!G88+'[1]ІУ квартал'!G89</f>
        <v>4.25</v>
      </c>
      <c r="G89" s="18">
        <f t="shared" si="7"/>
        <v>3.15</v>
      </c>
      <c r="H89" s="136">
        <f t="shared" si="5"/>
        <v>386.36363636363632</v>
      </c>
    </row>
    <row r="90" spans="1:8" ht="12.75" customHeight="1">
      <c r="A90" s="103"/>
      <c r="B90" s="127" t="s">
        <v>62</v>
      </c>
      <c r="C90" s="127"/>
      <c r="D90" s="103" t="s">
        <v>17</v>
      </c>
      <c r="E90" s="18">
        <f>'[1]9 місяців'!F89+'[1]ІУ квартал'!F90</f>
        <v>11.999999999999998</v>
      </c>
      <c r="F90" s="18">
        <f>'[1]9 місяців'!G89+'[1]ІУ квартал'!G90</f>
        <v>9.6499999999999986</v>
      </c>
      <c r="G90" s="18">
        <f t="shared" si="7"/>
        <v>-2.3499999999999996</v>
      </c>
      <c r="H90" s="136">
        <f t="shared" si="5"/>
        <v>80.416666666666671</v>
      </c>
    </row>
    <row r="91" spans="1:8" ht="12.75" customHeight="1">
      <c r="A91" s="103"/>
      <c r="B91" s="127" t="s">
        <v>80</v>
      </c>
      <c r="C91" s="127"/>
      <c r="D91" s="103" t="s">
        <v>17</v>
      </c>
      <c r="E91" s="18">
        <f>'[1]9 місяців'!F90+'[1]ІУ квартал'!F91</f>
        <v>6</v>
      </c>
      <c r="F91" s="18">
        <f>'[1]9 місяців'!G90+'[1]ІУ квартал'!G91</f>
        <v>14.950000000000001</v>
      </c>
      <c r="G91" s="18">
        <f t="shared" si="7"/>
        <v>8.9500000000000011</v>
      </c>
      <c r="H91" s="136">
        <f t="shared" si="5"/>
        <v>249.16666666666666</v>
      </c>
    </row>
    <row r="92" spans="1:8" ht="12.75" customHeight="1">
      <c r="A92" s="103"/>
      <c r="B92" s="127" t="s">
        <v>81</v>
      </c>
      <c r="C92" s="127"/>
      <c r="D92" s="103" t="s">
        <v>17</v>
      </c>
      <c r="E92" s="18">
        <f>'[1]9 місяців'!F91+'[1]ІУ квартал'!F92</f>
        <v>805</v>
      </c>
      <c r="F92" s="18">
        <f>'[1]9 місяців'!G91+'[1]ІУ квартал'!G92</f>
        <v>23.639999999999997</v>
      </c>
      <c r="G92" s="18">
        <f t="shared" si="7"/>
        <v>-781.36</v>
      </c>
      <c r="H92" s="136">
        <f t="shared" si="5"/>
        <v>2.9366459627329191</v>
      </c>
    </row>
    <row r="93" spans="1:8" ht="13.5" customHeight="1">
      <c r="A93" s="103"/>
      <c r="B93" s="127" t="s">
        <v>82</v>
      </c>
      <c r="C93" s="127"/>
      <c r="D93" s="103" t="s">
        <v>17</v>
      </c>
      <c r="E93" s="18">
        <f>'[1]9 місяців'!F92+'[1]ІУ квартал'!F93</f>
        <v>60</v>
      </c>
      <c r="F93" s="18">
        <f>'[1]9 місяців'!G92+'[1]ІУ квартал'!G93</f>
        <v>60.57</v>
      </c>
      <c r="G93" s="18">
        <f t="shared" si="7"/>
        <v>0.57000000000000028</v>
      </c>
      <c r="H93" s="136">
        <f t="shared" si="5"/>
        <v>100.95</v>
      </c>
    </row>
    <row r="94" spans="1:8" ht="11.25" customHeight="1">
      <c r="A94" s="103"/>
      <c r="B94" s="127" t="s">
        <v>83</v>
      </c>
      <c r="C94" s="127"/>
      <c r="D94" s="103" t="s">
        <v>17</v>
      </c>
      <c r="E94" s="18">
        <f>'[1]9 місяців'!F93+'[1]ІУ квартал'!F94</f>
        <v>6.5</v>
      </c>
      <c r="F94" s="18">
        <f>'[1]9 місяців'!G93+'[1]ІУ квартал'!G94</f>
        <v>14.95</v>
      </c>
      <c r="G94" s="18">
        <f t="shared" si="7"/>
        <v>8.4499999999999993</v>
      </c>
      <c r="H94" s="136">
        <f t="shared" si="5"/>
        <v>229.99999999999997</v>
      </c>
    </row>
    <row r="95" spans="1:8" ht="12" customHeight="1">
      <c r="A95" s="103"/>
      <c r="B95" s="127" t="s">
        <v>84</v>
      </c>
      <c r="C95" s="127"/>
      <c r="D95" s="103" t="s">
        <v>17</v>
      </c>
      <c r="E95" s="18">
        <f>'[1]9 місяців'!F94+'[1]ІУ квартал'!F95</f>
        <v>16</v>
      </c>
      <c r="F95" s="18">
        <f>'[1]9 місяців'!G94+'[1]ІУ квартал'!G95</f>
        <v>9.86</v>
      </c>
      <c r="G95" s="18">
        <f t="shared" si="7"/>
        <v>-6.1400000000000006</v>
      </c>
      <c r="H95" s="136">
        <f t="shared" si="5"/>
        <v>61.625</v>
      </c>
    </row>
    <row r="96" spans="1:8" ht="12" customHeight="1">
      <c r="A96" s="103"/>
      <c r="B96" s="127" t="s">
        <v>85</v>
      </c>
      <c r="C96" s="127"/>
      <c r="D96" s="103" t="s">
        <v>17</v>
      </c>
      <c r="E96" s="18">
        <f>'[1]9 місяців'!F95+'[1]ІУ квартал'!F96</f>
        <v>3.5999999999999996</v>
      </c>
      <c r="F96" s="18">
        <f>'[1]9 місяців'!G95+'[1]ІУ квартал'!G96</f>
        <v>3.6900000000000004</v>
      </c>
      <c r="G96" s="18">
        <f t="shared" si="7"/>
        <v>9.0000000000000746E-2</v>
      </c>
      <c r="H96" s="136">
        <f t="shared" si="5"/>
        <v>102.50000000000001</v>
      </c>
    </row>
    <row r="97" spans="1:8" ht="13.5" customHeight="1">
      <c r="A97" s="103"/>
      <c r="B97" s="122" t="s">
        <v>86</v>
      </c>
      <c r="C97" s="122"/>
      <c r="D97" s="103" t="s">
        <v>17</v>
      </c>
      <c r="E97" s="18">
        <f>'[1]9 місяців'!F96+'[1]ІУ квартал'!F97</f>
        <v>0</v>
      </c>
      <c r="F97" s="18">
        <f>'[1]9 місяців'!G96+'[1]ІУ квартал'!G97</f>
        <v>6.36</v>
      </c>
      <c r="G97" s="18">
        <f t="shared" si="7"/>
        <v>6.36</v>
      </c>
      <c r="H97" s="136"/>
    </row>
    <row r="98" spans="1:8" ht="13.5" customHeight="1">
      <c r="A98" s="103"/>
      <c r="B98" s="122" t="s">
        <v>87</v>
      </c>
      <c r="C98" s="122"/>
      <c r="D98" s="103" t="s">
        <v>17</v>
      </c>
      <c r="E98" s="18">
        <f>'[1]9 місяців'!F97+'[1]ІУ квартал'!F98</f>
        <v>0</v>
      </c>
      <c r="F98" s="18">
        <f>'[1]9 місяців'!G97+'[1]ІУ квартал'!G98</f>
        <v>10.81</v>
      </c>
      <c r="G98" s="18">
        <f t="shared" si="7"/>
        <v>10.81</v>
      </c>
      <c r="H98" s="136"/>
    </row>
    <row r="99" spans="1:8" ht="14.25" customHeight="1">
      <c r="A99" s="103"/>
      <c r="B99" s="128" t="s">
        <v>88</v>
      </c>
      <c r="C99" s="129"/>
      <c r="D99" s="130" t="s">
        <v>17</v>
      </c>
      <c r="E99" s="18"/>
      <c r="F99" s="18">
        <f>'[1]9 місяців'!G98+'[1]ІУ квартал'!G99</f>
        <v>26.88</v>
      </c>
      <c r="G99" s="18">
        <f t="shared" si="7"/>
        <v>26.88</v>
      </c>
      <c r="H99" s="136"/>
    </row>
    <row r="100" spans="1:8" ht="14.25" customHeight="1">
      <c r="A100" s="103"/>
      <c r="B100" s="119"/>
      <c r="C100" s="119"/>
      <c r="D100" s="103"/>
      <c r="E100" s="39"/>
      <c r="F100" s="40"/>
      <c r="G100" s="18"/>
      <c r="H100" s="136"/>
    </row>
    <row r="101" spans="1:8">
      <c r="A101" s="125">
        <v>3</v>
      </c>
      <c r="B101" s="118" t="s">
        <v>89</v>
      </c>
      <c r="C101" s="118"/>
      <c r="D101" s="125" t="s">
        <v>17</v>
      </c>
      <c r="E101" s="116">
        <f>E103+E104+E105</f>
        <v>3850</v>
      </c>
      <c r="F101" s="117">
        <f>F103+F104+F105</f>
        <v>2114.2199999999998</v>
      </c>
      <c r="G101" s="18">
        <f t="shared" si="7"/>
        <v>-1735.7800000000002</v>
      </c>
      <c r="H101" s="136">
        <f t="shared" ref="H100:H122" si="8">F101/E101*100</f>
        <v>54.914805194805197</v>
      </c>
    </row>
    <row r="102" spans="1:8" ht="9.75" customHeight="1">
      <c r="A102" s="119"/>
      <c r="B102" s="120" t="s">
        <v>18</v>
      </c>
      <c r="C102" s="120"/>
      <c r="D102" s="103"/>
      <c r="E102" s="105"/>
      <c r="F102" s="19"/>
      <c r="G102" s="18">
        <f t="shared" si="7"/>
        <v>0</v>
      </c>
      <c r="H102" s="136"/>
    </row>
    <row r="103" spans="1:8" ht="13.5" customHeight="1">
      <c r="A103" s="103"/>
      <c r="B103" s="121" t="s">
        <v>55</v>
      </c>
      <c r="C103" s="121"/>
      <c r="D103" s="103" t="s">
        <v>17</v>
      </c>
      <c r="E103" s="9">
        <f>'[1]9 місяців'!F101+'[1]ІУ квартал'!F103</f>
        <v>1539.9</v>
      </c>
      <c r="F103" s="36">
        <f>'[1]9 місяців'!G101+'[1]ІУ квартал'!G103</f>
        <v>959.70999999999992</v>
      </c>
      <c r="G103" s="18">
        <f t="shared" si="7"/>
        <v>-580.19000000000017</v>
      </c>
      <c r="H103" s="136">
        <f t="shared" si="8"/>
        <v>62.322878108968105</v>
      </c>
    </row>
    <row r="104" spans="1:8" ht="14.25" customHeight="1">
      <c r="A104" s="103"/>
      <c r="B104" s="121" t="s">
        <v>38</v>
      </c>
      <c r="C104" s="121"/>
      <c r="D104" s="103" t="s">
        <v>17</v>
      </c>
      <c r="E104" s="9">
        <f>'[1]9 місяців'!F102+'[1]ІУ квартал'!F104</f>
        <v>338.8</v>
      </c>
      <c r="F104" s="36">
        <f>'[1]9 місяців'!G102+'[1]ІУ квартал'!G104</f>
        <v>197.14000000000001</v>
      </c>
      <c r="G104" s="18">
        <f t="shared" si="7"/>
        <v>-141.66</v>
      </c>
      <c r="H104" s="136">
        <f t="shared" si="8"/>
        <v>58.18772136953956</v>
      </c>
    </row>
    <row r="105" spans="1:8" ht="12.75" customHeight="1">
      <c r="A105" s="103"/>
      <c r="B105" s="121" t="s">
        <v>61</v>
      </c>
      <c r="C105" s="121"/>
      <c r="D105" s="103" t="s">
        <v>17</v>
      </c>
      <c r="E105" s="95">
        <f>E107+E108+E109+E110+E111+E112+E118+E113+E114+E115</f>
        <v>1971.3</v>
      </c>
      <c r="F105" s="19">
        <f>F107+F108+F109+F110+F111+F118+F112+F113+F114+F115+F116+F117</f>
        <v>957.36999999999978</v>
      </c>
      <c r="G105" s="18">
        <f t="shared" si="7"/>
        <v>-1013.9300000000002</v>
      </c>
      <c r="H105" s="136">
        <f t="shared" si="8"/>
        <v>48.565413686399829</v>
      </c>
    </row>
    <row r="106" spans="1:8" ht="11.25" customHeight="1">
      <c r="A106" s="103"/>
      <c r="B106" s="120" t="s">
        <v>18</v>
      </c>
      <c r="C106" s="120"/>
      <c r="D106" s="103"/>
      <c r="E106" s="105"/>
      <c r="F106" s="19"/>
      <c r="G106" s="18"/>
      <c r="H106" s="136"/>
    </row>
    <row r="107" spans="1:8" ht="12" customHeight="1">
      <c r="A107" s="103"/>
      <c r="B107" s="121" t="s">
        <v>90</v>
      </c>
      <c r="C107" s="121"/>
      <c r="D107" s="103" t="s">
        <v>17</v>
      </c>
      <c r="E107" s="9">
        <f>'[1]9 місяців'!F105+'[1]ІУ квартал'!F107</f>
        <v>608.29999999999995</v>
      </c>
      <c r="F107" s="36">
        <f>'[1]9 місяців'!G105+'[1]ІУ квартал'!G107</f>
        <v>390.12</v>
      </c>
      <c r="G107" s="18">
        <f t="shared" si="7"/>
        <v>-218.17999999999995</v>
      </c>
      <c r="H107" s="136">
        <f t="shared" si="8"/>
        <v>64.13282919612034</v>
      </c>
    </row>
    <row r="108" spans="1:8" ht="12" customHeight="1">
      <c r="A108" s="103"/>
      <c r="B108" s="121" t="s">
        <v>91</v>
      </c>
      <c r="C108" s="121"/>
      <c r="D108" s="103" t="s">
        <v>17</v>
      </c>
      <c r="E108" s="9">
        <f>'[1]9 місяців'!F106+'[1]ІУ квартал'!F108</f>
        <v>488.2</v>
      </c>
      <c r="F108" s="36">
        <f>'[1]9 місяців'!G106+'[1]ІУ квартал'!G108</f>
        <v>263.69</v>
      </c>
      <c r="G108" s="18">
        <f t="shared" si="7"/>
        <v>-224.51</v>
      </c>
      <c r="H108" s="136">
        <f t="shared" si="8"/>
        <v>54.01269971323228</v>
      </c>
    </row>
    <row r="109" spans="1:8" ht="12.75" customHeight="1">
      <c r="A109" s="103"/>
      <c r="B109" s="122" t="s">
        <v>92</v>
      </c>
      <c r="C109" s="122"/>
      <c r="D109" s="103" t="s">
        <v>17</v>
      </c>
      <c r="E109" s="9">
        <f>'[1]9 місяців'!F107+'[1]ІУ квартал'!F109</f>
        <v>180</v>
      </c>
      <c r="F109" s="36">
        <f>'[1]9 місяців'!G107+'[1]ІУ квартал'!G109</f>
        <v>166.67999999999998</v>
      </c>
      <c r="G109" s="18">
        <f t="shared" si="7"/>
        <v>-13.320000000000022</v>
      </c>
      <c r="H109" s="136">
        <f t="shared" si="8"/>
        <v>92.6</v>
      </c>
    </row>
    <row r="110" spans="1:8" ht="12.75" customHeight="1">
      <c r="A110" s="103"/>
      <c r="B110" s="122" t="s">
        <v>64</v>
      </c>
      <c r="C110" s="122"/>
      <c r="D110" s="103" t="s">
        <v>17</v>
      </c>
      <c r="E110" s="9">
        <f>'[1]9 місяців'!F108+'[1]ІУ квартал'!F110</f>
        <v>4</v>
      </c>
      <c r="F110" s="36">
        <f>'[1]9 місяців'!G108+'[1]ІУ квартал'!G110</f>
        <v>0</v>
      </c>
      <c r="G110" s="18">
        <f t="shared" si="7"/>
        <v>-4</v>
      </c>
      <c r="H110" s="136">
        <f t="shared" si="8"/>
        <v>0</v>
      </c>
    </row>
    <row r="111" spans="1:8" ht="12" customHeight="1">
      <c r="A111" s="103"/>
      <c r="B111" s="122" t="s">
        <v>93</v>
      </c>
      <c r="C111" s="122"/>
      <c r="D111" s="103" t="s">
        <v>17</v>
      </c>
      <c r="E111" s="9">
        <f>'[1]9 місяців'!F109+'[1]ІУ квартал'!F111</f>
        <v>1</v>
      </c>
      <c r="F111" s="36">
        <f>'[1]9 місяців'!G109+'[1]ІУ квартал'!G111</f>
        <v>0</v>
      </c>
      <c r="G111" s="18">
        <f t="shared" si="7"/>
        <v>-1</v>
      </c>
      <c r="H111" s="136">
        <f t="shared" si="8"/>
        <v>0</v>
      </c>
    </row>
    <row r="112" spans="1:8" ht="12" customHeight="1">
      <c r="A112" s="103"/>
      <c r="B112" s="122" t="s">
        <v>80</v>
      </c>
      <c r="C112" s="122"/>
      <c r="D112" s="103" t="s">
        <v>17</v>
      </c>
      <c r="E112" s="9">
        <f>'[1]9 місяців'!F110+'[1]ІУ квартал'!F112</f>
        <v>22</v>
      </c>
      <c r="F112" s="36">
        <f>'[1]9 місяців'!G110+'[1]ІУ квартал'!G112</f>
        <v>2.0099999999999998</v>
      </c>
      <c r="G112" s="18">
        <f t="shared" si="7"/>
        <v>-19.990000000000002</v>
      </c>
      <c r="H112" s="136">
        <f t="shared" si="8"/>
        <v>9.1363636363636349</v>
      </c>
    </row>
    <row r="113" spans="1:8">
      <c r="A113" s="103"/>
      <c r="B113" s="122" t="s">
        <v>73</v>
      </c>
      <c r="C113" s="122"/>
      <c r="D113" s="103" t="s">
        <v>17</v>
      </c>
      <c r="E113" s="9">
        <f>'[1]9 місяців'!F111+'[1]ІУ квартал'!F113</f>
        <v>1.1000000000000001</v>
      </c>
      <c r="F113" s="36">
        <f>'[1]9 місяців'!G111+'[1]ІУ квартал'!G113</f>
        <v>1.26</v>
      </c>
      <c r="G113" s="18">
        <f t="shared" ref="G113:G122" si="9">F113-E113</f>
        <v>0.15999999999999992</v>
      </c>
      <c r="H113" s="136">
        <f t="shared" si="8"/>
        <v>114.54545454545453</v>
      </c>
    </row>
    <row r="114" spans="1:8">
      <c r="A114" s="103"/>
      <c r="B114" s="122" t="s">
        <v>94</v>
      </c>
      <c r="C114" s="122"/>
      <c r="D114" s="103" t="s">
        <v>17</v>
      </c>
      <c r="E114" s="9">
        <f>'[1]9 місяців'!F112+'[1]ІУ квартал'!F114</f>
        <v>666.7</v>
      </c>
      <c r="F114" s="36">
        <f>'[1]9 місяців'!G112+'[1]ІУ квартал'!G114</f>
        <v>22.89</v>
      </c>
      <c r="G114" s="18">
        <f t="shared" si="9"/>
        <v>-643.81000000000006</v>
      </c>
      <c r="H114" s="136">
        <f t="shared" si="8"/>
        <v>3.4333283335833209</v>
      </c>
    </row>
    <row r="115" spans="1:8" ht="12.75" customHeight="1">
      <c r="A115" s="103"/>
      <c r="B115" s="122" t="s">
        <v>95</v>
      </c>
      <c r="C115" s="122"/>
      <c r="D115" s="103" t="s">
        <v>17</v>
      </c>
      <c r="E115" s="9">
        <f>'[1]9 місяців'!F113+'[1]ІУ квартал'!F115</f>
        <v>0</v>
      </c>
      <c r="F115" s="36">
        <f>'[1]9 місяців'!G113+'[1]ІУ квартал'!G115</f>
        <v>94.17</v>
      </c>
      <c r="G115" s="18">
        <f t="shared" si="9"/>
        <v>94.17</v>
      </c>
      <c r="H115" s="136"/>
    </row>
    <row r="116" spans="1:8" ht="12.75" customHeight="1">
      <c r="A116" s="103"/>
      <c r="B116" s="123" t="s">
        <v>86</v>
      </c>
      <c r="C116" s="131"/>
      <c r="D116" s="103" t="s">
        <v>17</v>
      </c>
      <c r="E116" s="9">
        <f>'[1]9 місяців'!F114+'[1]ІУ квартал'!F116</f>
        <v>0</v>
      </c>
      <c r="F116" s="36">
        <f>'[1]9 місяців'!G114+'[1]ІУ квартал'!G116</f>
        <v>15.649999999999999</v>
      </c>
      <c r="G116" s="18">
        <f t="shared" si="9"/>
        <v>15.649999999999999</v>
      </c>
      <c r="H116" s="136"/>
    </row>
    <row r="117" spans="1:8" ht="12" customHeight="1">
      <c r="A117" s="103"/>
      <c r="B117" s="122" t="s">
        <v>62</v>
      </c>
      <c r="C117" s="122"/>
      <c r="D117" s="130" t="s">
        <v>17</v>
      </c>
      <c r="E117" s="9">
        <f>'[1]9 місяців'!F115+'[1]ІУ квартал'!F117</f>
        <v>0</v>
      </c>
      <c r="F117" s="36">
        <f>'[1]9 місяців'!G115+'[1]ІУ квартал'!G117</f>
        <v>0.9</v>
      </c>
      <c r="G117" s="18">
        <f t="shared" si="9"/>
        <v>0.9</v>
      </c>
      <c r="H117" s="136"/>
    </row>
    <row r="118" spans="1:8" ht="12.75" customHeight="1">
      <c r="A118" s="103"/>
      <c r="B118" s="119"/>
      <c r="C118" s="119"/>
      <c r="D118" s="103"/>
      <c r="E118" s="9"/>
      <c r="F118" s="9"/>
      <c r="G118" s="18"/>
      <c r="H118" s="136"/>
    </row>
    <row r="119" spans="1:8">
      <c r="A119" s="132">
        <v>4</v>
      </c>
      <c r="B119" s="110" t="s">
        <v>96</v>
      </c>
      <c r="C119" s="110"/>
      <c r="D119" s="111" t="s">
        <v>17</v>
      </c>
      <c r="E119" s="133">
        <f>'[1]9 місяців'!F117+'[1]ІУ квартал'!F119</f>
        <v>4565.3</v>
      </c>
      <c r="F119" s="40">
        <f>'[1]9 місяців'!G117+'[1]ІУ квартал'!G119</f>
        <v>6953.8999999999987</v>
      </c>
      <c r="G119" s="18">
        <f t="shared" si="9"/>
        <v>2388.5999999999985</v>
      </c>
      <c r="H119" s="136">
        <f t="shared" si="8"/>
        <v>152.32076752896847</v>
      </c>
    </row>
    <row r="120" spans="1:8">
      <c r="A120" s="109">
        <v>5</v>
      </c>
      <c r="B120" s="110" t="s">
        <v>97</v>
      </c>
      <c r="C120" s="110"/>
      <c r="D120" s="111" t="s">
        <v>17</v>
      </c>
      <c r="E120" s="133">
        <f>'[1]9 місяців'!F118+'[1]ІУ квартал'!F120</f>
        <v>5693</v>
      </c>
      <c r="F120" s="40">
        <f>'[1]9 місяців'!G118+'[1]ІУ квартал'!G120</f>
        <v>6440.77</v>
      </c>
      <c r="G120" s="18">
        <f t="shared" si="9"/>
        <v>747.77000000000044</v>
      </c>
      <c r="H120" s="136">
        <f t="shared" si="8"/>
        <v>113.13490251185667</v>
      </c>
    </row>
    <row r="121" spans="1:8">
      <c r="A121" s="109">
        <v>5</v>
      </c>
      <c r="B121" s="110" t="s">
        <v>98</v>
      </c>
      <c r="C121" s="110"/>
      <c r="D121" s="111" t="s">
        <v>17</v>
      </c>
      <c r="E121" s="95"/>
      <c r="F121" s="97"/>
      <c r="G121" s="18">
        <f t="shared" si="9"/>
        <v>0</v>
      </c>
      <c r="H121" s="136"/>
    </row>
    <row r="122" spans="1:8">
      <c r="A122" s="134" t="s">
        <v>99</v>
      </c>
      <c r="B122" s="135" t="s">
        <v>100</v>
      </c>
      <c r="C122" s="135"/>
      <c r="D122" s="134" t="s">
        <v>17</v>
      </c>
      <c r="E122" s="107">
        <f>E21-E23</f>
        <v>-62906.733333333337</v>
      </c>
      <c r="F122" s="108">
        <f>F21-F23</f>
        <v>-15562.629999999976</v>
      </c>
      <c r="G122" s="18">
        <f t="shared" si="9"/>
        <v>47344.103333333362</v>
      </c>
      <c r="H122" s="136">
        <f t="shared" si="8"/>
        <v>24.739211806685201</v>
      </c>
    </row>
    <row r="123" spans="1:8">
      <c r="A123" s="37"/>
      <c r="B123" s="67"/>
      <c r="C123" s="67"/>
      <c r="D123" s="55"/>
      <c r="E123" s="55"/>
      <c r="F123" s="56"/>
      <c r="G123" s="56"/>
      <c r="H123" s="57"/>
    </row>
    <row r="124" spans="1:8" ht="15.75">
      <c r="A124" s="55"/>
      <c r="B124" s="61" t="s">
        <v>101</v>
      </c>
      <c r="C124" s="61"/>
      <c r="D124" s="58"/>
      <c r="E124" s="58"/>
      <c r="F124" s="59"/>
      <c r="G124" s="59"/>
      <c r="H124" s="58" t="s">
        <v>102</v>
      </c>
    </row>
  </sheetData>
  <mergeCells count="125">
    <mergeCell ref="B7:C7"/>
    <mergeCell ref="B8:C8"/>
    <mergeCell ref="B9:C9"/>
    <mergeCell ref="B10:C10"/>
    <mergeCell ref="B11:C11"/>
    <mergeCell ref="B12:C12"/>
    <mergeCell ref="A1:H1"/>
    <mergeCell ref="A2:H2"/>
    <mergeCell ref="A3:H3"/>
    <mergeCell ref="A5:A6"/>
    <mergeCell ref="B5:C6"/>
    <mergeCell ref="D5:D6"/>
    <mergeCell ref="E5:E6"/>
    <mergeCell ref="F5:F6"/>
    <mergeCell ref="G5:G6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B31:C31"/>
    <mergeCell ref="B32:C32"/>
    <mergeCell ref="B33:C33"/>
    <mergeCell ref="B34:C34"/>
    <mergeCell ref="B35:C35"/>
    <mergeCell ref="B36:C36"/>
    <mergeCell ref="B25:C25"/>
    <mergeCell ref="B26:C26"/>
    <mergeCell ref="B27:C27"/>
    <mergeCell ref="B28:C28"/>
    <mergeCell ref="B29:C29"/>
    <mergeCell ref="B30:C30"/>
    <mergeCell ref="B43:C43"/>
    <mergeCell ref="B44:C44"/>
    <mergeCell ref="B45:C45"/>
    <mergeCell ref="B46:C46"/>
    <mergeCell ref="B47:C47"/>
    <mergeCell ref="B49:C49"/>
    <mergeCell ref="B37:C37"/>
    <mergeCell ref="B38:C38"/>
    <mergeCell ref="B39:C39"/>
    <mergeCell ref="B40:C40"/>
    <mergeCell ref="B41:C41"/>
    <mergeCell ref="B42:C42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103:C103"/>
    <mergeCell ref="B104:C104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124:C124"/>
    <mergeCell ref="H5:H6"/>
    <mergeCell ref="B117:C117"/>
    <mergeCell ref="B119:C119"/>
    <mergeCell ref="B120:C120"/>
    <mergeCell ref="B121:C121"/>
    <mergeCell ref="B122:C122"/>
    <mergeCell ref="B123:C123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8:C98"/>
    <mergeCell ref="B99:C99"/>
    <mergeCell ref="B101:C101"/>
    <mergeCell ref="B102:C102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activeCell="O15" sqref="O15"/>
    </sheetView>
  </sheetViews>
  <sheetFormatPr defaultRowHeight="15"/>
  <cols>
    <col min="1" max="1" width="3" customWidth="1"/>
    <col min="2" max="2" width="11.140625" customWidth="1"/>
    <col min="3" max="3" width="20.7109375" customWidth="1"/>
    <col min="4" max="4" width="8.28515625" customWidth="1"/>
    <col min="5" max="5" width="10" customWidth="1"/>
    <col min="6" max="6" width="10.28515625" customWidth="1"/>
    <col min="7" max="7" width="9.7109375" customWidth="1"/>
    <col min="8" max="8" width="13.42578125" customWidth="1"/>
    <col min="9" max="9" width="9.7109375" customWidth="1"/>
  </cols>
  <sheetData>
    <row r="1" spans="1:9" ht="18.75">
      <c r="A1" s="85" t="s">
        <v>0</v>
      </c>
      <c r="B1" s="85"/>
      <c r="C1" s="85"/>
      <c r="D1" s="85"/>
      <c r="E1" s="85"/>
      <c r="F1" s="85"/>
      <c r="G1" s="85"/>
      <c r="H1" s="85"/>
      <c r="I1" s="85"/>
    </row>
    <row r="2" spans="1:9" ht="17.25" customHeight="1">
      <c r="A2" s="86" t="s">
        <v>1</v>
      </c>
      <c r="B2" s="86"/>
      <c r="C2" s="86"/>
      <c r="D2" s="86"/>
      <c r="E2" s="86"/>
      <c r="F2" s="86"/>
      <c r="G2" s="86"/>
      <c r="H2" s="86"/>
      <c r="I2" s="86"/>
    </row>
    <row r="3" spans="1:9" ht="18.75">
      <c r="A3" s="86" t="s">
        <v>2</v>
      </c>
      <c r="B3" s="86"/>
      <c r="C3" s="86"/>
      <c r="D3" s="86"/>
      <c r="E3" s="86"/>
      <c r="F3" s="86"/>
      <c r="G3" s="86"/>
      <c r="H3" s="86"/>
      <c r="I3" s="86"/>
    </row>
    <row r="4" spans="1:9" ht="6.75" customHeight="1">
      <c r="A4" s="1"/>
      <c r="B4" s="1"/>
      <c r="C4" s="1"/>
      <c r="D4" s="1"/>
      <c r="E4" s="1"/>
      <c r="F4" s="1"/>
      <c r="G4" s="1"/>
      <c r="H4" s="1"/>
      <c r="I4" s="1"/>
    </row>
    <row r="5" spans="1:9" ht="9.75" customHeight="1">
      <c r="A5" s="87"/>
      <c r="B5" s="88" t="s">
        <v>3</v>
      </c>
      <c r="C5" s="88"/>
      <c r="D5" s="89" t="s">
        <v>4</v>
      </c>
      <c r="E5" s="89" t="s">
        <v>5</v>
      </c>
      <c r="F5" s="89" t="s">
        <v>6</v>
      </c>
      <c r="G5" s="88" t="s">
        <v>7</v>
      </c>
      <c r="H5" s="88"/>
      <c r="I5" s="88"/>
    </row>
    <row r="6" spans="1:9" ht="18.75" customHeight="1">
      <c r="A6" s="87"/>
      <c r="B6" s="88"/>
      <c r="C6" s="88"/>
      <c r="D6" s="89"/>
      <c r="E6" s="89"/>
      <c r="F6" s="89"/>
      <c r="G6" s="2" t="s">
        <v>8</v>
      </c>
      <c r="H6" s="2" t="s">
        <v>9</v>
      </c>
      <c r="I6" s="3" t="s">
        <v>10</v>
      </c>
    </row>
    <row r="7" spans="1:9" ht="12.75" customHeight="1">
      <c r="A7" s="4">
        <v>1</v>
      </c>
      <c r="B7" s="84">
        <v>2</v>
      </c>
      <c r="C7" s="84"/>
      <c r="D7" s="4">
        <v>3</v>
      </c>
      <c r="E7" s="4">
        <v>4</v>
      </c>
      <c r="F7" s="4">
        <v>5</v>
      </c>
      <c r="G7" s="6">
        <v>6</v>
      </c>
      <c r="H7" s="6">
        <v>7</v>
      </c>
      <c r="I7" s="4">
        <v>8</v>
      </c>
    </row>
    <row r="8" spans="1:9" ht="14.25" customHeight="1">
      <c r="A8" s="7"/>
      <c r="B8" s="79" t="s">
        <v>11</v>
      </c>
      <c r="C8" s="79"/>
      <c r="D8" s="7" t="s">
        <v>12</v>
      </c>
      <c r="E8" s="8">
        <f>'[1]9 місяців'!F8+'[1]ІУ квартал'!F8</f>
        <v>73.16</v>
      </c>
      <c r="F8" s="8">
        <f>'[1]9 місяців'!G8+'[1]ІУ квартал'!G8</f>
        <v>63.88</v>
      </c>
      <c r="G8" s="9"/>
      <c r="H8" s="9"/>
      <c r="I8" s="9"/>
    </row>
    <row r="9" spans="1:9" ht="14.25" customHeight="1">
      <c r="A9" s="7"/>
      <c r="B9" s="79" t="s">
        <v>13</v>
      </c>
      <c r="C9" s="79"/>
      <c r="D9" s="7" t="s">
        <v>12</v>
      </c>
      <c r="E9" s="8">
        <f>'[1]9 місяців'!F9+'[1]ІУ квартал'!F9</f>
        <v>1.6099999999999999</v>
      </c>
      <c r="F9" s="8">
        <f>'[1]9 місяців'!G9+'[1]ІУ квартал'!G9</f>
        <v>1.4100000000000001</v>
      </c>
      <c r="G9" s="9"/>
      <c r="H9" s="9"/>
      <c r="I9" s="9"/>
    </row>
    <row r="10" spans="1:9">
      <c r="A10" s="7"/>
      <c r="B10" s="79" t="s">
        <v>14</v>
      </c>
      <c r="C10" s="79"/>
      <c r="D10" s="7" t="s">
        <v>12</v>
      </c>
      <c r="E10" s="8">
        <f>'[1]9 місяців'!F10+'[1]ІУ квартал'!F10</f>
        <v>22.619999999999997</v>
      </c>
      <c r="F10" s="8">
        <f>'[1]9 місяців'!G10+'[1]ІУ квартал'!G10</f>
        <v>25.739999999999995</v>
      </c>
      <c r="G10" s="9"/>
      <c r="H10" s="9"/>
      <c r="I10" s="9"/>
    </row>
    <row r="11" spans="1:9">
      <c r="A11" s="7"/>
      <c r="B11" s="79" t="s">
        <v>15</v>
      </c>
      <c r="C11" s="79"/>
      <c r="D11" s="7" t="s">
        <v>12</v>
      </c>
      <c r="E11" s="8">
        <f>E8-E9-E10</f>
        <v>48.93</v>
      </c>
      <c r="F11" s="10">
        <f>F8-F9-F10</f>
        <v>36.730000000000004</v>
      </c>
      <c r="G11" s="9"/>
      <c r="H11" s="9"/>
      <c r="I11" s="9"/>
    </row>
    <row r="12" spans="1:9" ht="15" customHeight="1">
      <c r="A12" s="11">
        <v>1</v>
      </c>
      <c r="B12" s="83" t="s">
        <v>16</v>
      </c>
      <c r="C12" s="83"/>
      <c r="D12" s="12" t="s">
        <v>17</v>
      </c>
      <c r="E12" s="13">
        <f>E14+E16+E15</f>
        <v>145588.4</v>
      </c>
      <c r="F12" s="14">
        <f>F14+F16+F15</f>
        <v>124748.35999999999</v>
      </c>
      <c r="G12" s="14">
        <f>G14+G16+G15</f>
        <v>82389.52</v>
      </c>
      <c r="H12" s="14">
        <f>H14+H16+H15</f>
        <v>41655.31</v>
      </c>
      <c r="I12" s="14">
        <f>I14+I16+I15</f>
        <v>703.52</v>
      </c>
    </row>
    <row r="13" spans="1:9" ht="9.75" customHeight="1">
      <c r="A13" s="11"/>
      <c r="B13" s="71" t="s">
        <v>18</v>
      </c>
      <c r="C13" s="71"/>
      <c r="D13" s="7" t="s">
        <v>17</v>
      </c>
      <c r="E13" s="15"/>
      <c r="F13" s="14"/>
      <c r="G13" s="16"/>
      <c r="H13" s="16"/>
      <c r="I13" s="16"/>
    </row>
    <row r="14" spans="1:9">
      <c r="A14" s="11"/>
      <c r="B14" s="82" t="s">
        <v>19</v>
      </c>
      <c r="C14" s="82"/>
      <c r="D14" s="7" t="s">
        <v>17</v>
      </c>
      <c r="E14" s="17">
        <f>'[1]9 місяців'!F14+'[1]ІУ квартал'!F14</f>
        <v>59749</v>
      </c>
      <c r="F14" s="8">
        <f>'[1]9 місяців'!G14+'[1]ІУ квартал'!G14</f>
        <v>38432.459999999992</v>
      </c>
      <c r="G14" s="18">
        <f>'[1]9 місяців'!H14+'[1]ІУ квартал'!H14</f>
        <v>28462.289999999997</v>
      </c>
      <c r="H14" s="18">
        <f>'[1]9 місяців'!I14+'[1]ІУ квартал'!I14</f>
        <v>9726.02</v>
      </c>
      <c r="I14" s="18">
        <f>'[1]9 місяців'!J14+'[1]ІУ квартал'!J14</f>
        <v>244.15</v>
      </c>
    </row>
    <row r="15" spans="1:9" ht="15" customHeight="1">
      <c r="A15" s="11"/>
      <c r="B15" s="82" t="s">
        <v>20</v>
      </c>
      <c r="C15" s="82"/>
      <c r="D15" s="7" t="s">
        <v>17</v>
      </c>
      <c r="E15" s="17">
        <f>'[1]9 місяців'!F15+'[1]ІУ квартал'!F15</f>
        <v>81209.399999999994</v>
      </c>
      <c r="F15" s="8">
        <f>'[1]9 місяців'!G15+'[1]ІУ квартал'!G15</f>
        <v>80662.179999999993</v>
      </c>
      <c r="G15" s="18">
        <f>'[1]9 місяців'!H15+'[1]ІУ квартал'!H15</f>
        <v>50394.520000000004</v>
      </c>
      <c r="H15" s="18">
        <f>'[1]9 місяців'!I15+'[1]ІУ квартал'!I15</f>
        <v>29838.739999999998</v>
      </c>
      <c r="I15" s="18">
        <f>'[1]9 місяців'!J15+'[1]ІУ квартал'!J15</f>
        <v>428.92</v>
      </c>
    </row>
    <row r="16" spans="1:9">
      <c r="A16" s="11"/>
      <c r="B16" s="82" t="s">
        <v>21</v>
      </c>
      <c r="C16" s="82"/>
      <c r="D16" s="7" t="s">
        <v>17</v>
      </c>
      <c r="E16" s="17">
        <f>'[1]9 місяців'!F16+'[1]ІУ квартал'!F16</f>
        <v>4630</v>
      </c>
      <c r="F16" s="8">
        <f>'[1]9 місяців'!G16+'[1]ІУ квартал'!G16</f>
        <v>5653.7199999999993</v>
      </c>
      <c r="G16" s="18">
        <f>'[1]9 місяців'!H16+'[1]ІУ квартал'!H16</f>
        <v>3532.71</v>
      </c>
      <c r="H16" s="18">
        <f>'[1]9 місяців'!I16+'[1]ІУ квартал'!I16</f>
        <v>2090.5500000000002</v>
      </c>
      <c r="I16" s="18">
        <f>'[1]9 місяців'!J16+'[1]ІУ квартал'!J16</f>
        <v>30.450000000000003</v>
      </c>
    </row>
    <row r="17" spans="1:9">
      <c r="A17" s="11">
        <v>2</v>
      </c>
      <c r="B17" s="83" t="s">
        <v>22</v>
      </c>
      <c r="C17" s="83"/>
      <c r="D17" s="12" t="s">
        <v>17</v>
      </c>
      <c r="E17" s="13">
        <f>E12/1.2</f>
        <v>121323.66666666667</v>
      </c>
      <c r="F17" s="14">
        <f>ROUND(F12/1.2,2)</f>
        <v>103956.97</v>
      </c>
      <c r="G17" s="19">
        <f>'[1]9 місяців'!H17+'[1]ІУ квартал'!H17</f>
        <v>68657.94</v>
      </c>
      <c r="H17" s="19">
        <v>34712.76</v>
      </c>
      <c r="I17" s="19">
        <f>'[1]9 місяців'!J17+'[1]ІУ квартал'!J17</f>
        <v>586.27</v>
      </c>
    </row>
    <row r="18" spans="1:9">
      <c r="A18" s="11">
        <v>3</v>
      </c>
      <c r="B18" s="70" t="s">
        <v>23</v>
      </c>
      <c r="C18" s="70"/>
      <c r="D18" s="12" t="s">
        <v>17</v>
      </c>
      <c r="E18" s="17">
        <f>'[1]9 місяців'!F18+'[1]ІУ квартал'!F18</f>
        <v>3432</v>
      </c>
      <c r="F18" s="8">
        <f>'[1]9 місяців'!G18+'[1]ІУ квартал'!G18</f>
        <v>2740.6499999999996</v>
      </c>
      <c r="G18" s="18">
        <f>'[1]9 місяців'!H18+'[1]ІУ квартал'!H18</f>
        <v>0</v>
      </c>
      <c r="H18" s="18">
        <f>'[1]9 місяців'!I18+'[1]ІУ квартал'!I18</f>
        <v>0</v>
      </c>
      <c r="I18" s="18">
        <f>'[1]9 місяців'!J18+'[1]ІУ квартал'!J18</f>
        <v>2740.6499999999996</v>
      </c>
    </row>
    <row r="19" spans="1:9">
      <c r="A19" s="11">
        <v>4</v>
      </c>
      <c r="B19" s="79" t="s">
        <v>24</v>
      </c>
      <c r="C19" s="79"/>
      <c r="D19" s="7" t="s">
        <v>17</v>
      </c>
      <c r="E19" s="17">
        <f>'[1]9 місяців'!F19+'[1]ІУ квартал'!F19</f>
        <v>399.59999999999997</v>
      </c>
      <c r="F19" s="8">
        <f>'[1]9 місяців'!G19+'[1]ІУ квартал'!G19</f>
        <v>375.08000000000004</v>
      </c>
      <c r="G19" s="18">
        <f>'[1]9 місяців'!H19+'[1]ІУ квартал'!H19</f>
        <v>0</v>
      </c>
      <c r="H19" s="18">
        <f>'[1]9 місяців'!I19+'[1]ІУ квартал'!I19</f>
        <v>375.08000000000004</v>
      </c>
      <c r="I19" s="18">
        <f>'[1]9 місяців'!J19+'[1]ІУ квартал'!J19</f>
        <v>0</v>
      </c>
    </row>
    <row r="20" spans="1:9">
      <c r="A20" s="11">
        <v>5</v>
      </c>
      <c r="B20" s="79" t="s">
        <v>25</v>
      </c>
      <c r="C20" s="79"/>
      <c r="D20" s="7" t="s">
        <v>17</v>
      </c>
      <c r="E20" s="17">
        <f>'[1]9 місяців'!F20+'[1]ІУ квартал'!F20</f>
        <v>18500</v>
      </c>
      <c r="F20" s="8">
        <f>'[1]9 місяців'!G20+'[1]ІУ квартал'!G20</f>
        <v>62075.6</v>
      </c>
      <c r="G20" s="18">
        <f>'[1]9 місяців'!H20+'[1]ІУ квартал'!H20</f>
        <v>615.74</v>
      </c>
      <c r="H20" s="18">
        <f>'[1]9 місяців'!I20+'[1]ІУ квартал'!I20</f>
        <v>61459.86</v>
      </c>
      <c r="I20" s="18">
        <f>'[1]9 місяців'!J20+'[1]ІУ квартал'!J20</f>
        <v>0</v>
      </c>
    </row>
    <row r="21" spans="1:9">
      <c r="A21" s="20" t="s">
        <v>26</v>
      </c>
      <c r="B21" s="80" t="s">
        <v>27</v>
      </c>
      <c r="C21" s="80"/>
      <c r="D21" s="21" t="s">
        <v>17</v>
      </c>
      <c r="E21" s="22">
        <f>E17+E18+E19+E20</f>
        <v>143655.26666666666</v>
      </c>
      <c r="F21" s="23">
        <f>F17+F18+F19+F20</f>
        <v>169148.3</v>
      </c>
      <c r="G21" s="23">
        <f>G17+G19+G20</f>
        <v>69273.680000000008</v>
      </c>
      <c r="H21" s="23">
        <f>H17+H19+H20</f>
        <v>96547.700000000012</v>
      </c>
      <c r="I21" s="23">
        <f>I17+I18+I19+I20</f>
        <v>3326.9199999999996</v>
      </c>
    </row>
    <row r="22" spans="1:9" ht="9.75" customHeight="1">
      <c r="A22" s="7"/>
      <c r="B22" s="79"/>
      <c r="C22" s="79"/>
      <c r="D22" s="7"/>
      <c r="E22" s="15"/>
      <c r="F22" s="14"/>
      <c r="G22" s="16"/>
      <c r="H22" s="16"/>
      <c r="I22" s="16"/>
    </row>
    <row r="23" spans="1:9" ht="28.5" customHeight="1">
      <c r="A23" s="20" t="s">
        <v>28</v>
      </c>
      <c r="B23" s="81" t="s">
        <v>29</v>
      </c>
      <c r="C23" s="81"/>
      <c r="D23" s="20" t="s">
        <v>17</v>
      </c>
      <c r="E23" s="24">
        <f>E24+E80+E101+E119+E120+E121</f>
        <v>206562</v>
      </c>
      <c r="F23" s="25">
        <f>F24+F80+F101+F119+F120+F121</f>
        <v>184710.92999999996</v>
      </c>
      <c r="G23" s="25">
        <f>G24+G80+G101+G119+G120+G121</f>
        <v>140723.36700000003</v>
      </c>
      <c r="H23" s="25">
        <f>H24+H80+H101+H119+H120+H121</f>
        <v>40800.81</v>
      </c>
      <c r="I23" s="25">
        <f>I24+I80+I101+I119+I120+I121</f>
        <v>3186.7539999999999</v>
      </c>
    </row>
    <row r="24" spans="1:9" ht="33" customHeight="1">
      <c r="A24" s="26">
        <v>1</v>
      </c>
      <c r="B24" s="65" t="s">
        <v>30</v>
      </c>
      <c r="C24" s="65"/>
      <c r="D24" s="12" t="s">
        <v>17</v>
      </c>
      <c r="E24" s="13">
        <f>E26+E49</f>
        <v>184333.80000000002</v>
      </c>
      <c r="F24" s="14">
        <f>F26+F49</f>
        <v>164203.50999999998</v>
      </c>
      <c r="G24" s="14">
        <f>G26+G49</f>
        <v>131053.91</v>
      </c>
      <c r="H24" s="14">
        <f>H26+H49</f>
        <v>32147.879999999997</v>
      </c>
      <c r="I24" s="14">
        <f>I26+I49</f>
        <v>1001.7199999999999</v>
      </c>
    </row>
    <row r="25" spans="1:9" ht="8.25" customHeight="1">
      <c r="A25" s="7"/>
      <c r="B25" s="78"/>
      <c r="C25" s="78"/>
      <c r="D25" s="7"/>
      <c r="E25" s="15"/>
      <c r="F25" s="14"/>
      <c r="G25" s="16"/>
      <c r="H25" s="16"/>
      <c r="I25" s="16"/>
    </row>
    <row r="26" spans="1:9" ht="18.75" customHeight="1">
      <c r="A26" s="27" t="s">
        <v>31</v>
      </c>
      <c r="B26" s="76" t="s">
        <v>32</v>
      </c>
      <c r="C26" s="76"/>
      <c r="D26" s="28" t="s">
        <v>17</v>
      </c>
      <c r="E26" s="29">
        <f>E27+E28+E29+E30+E31+E32+E33+E34</f>
        <v>174010.80000000002</v>
      </c>
      <c r="F26" s="30">
        <f>F27+F28+F29+F30+F31+F32+F33+F34</f>
        <v>156715.4</v>
      </c>
      <c r="G26" s="30">
        <f t="shared" ref="G26:I26" si="0">G27+G28+G29+G30+G31+G32+G33+G34</f>
        <v>124999.34</v>
      </c>
      <c r="H26" s="30">
        <f t="shared" si="0"/>
        <v>30760.079999999998</v>
      </c>
      <c r="I26" s="30">
        <f t="shared" si="0"/>
        <v>955.9799999999999</v>
      </c>
    </row>
    <row r="27" spans="1:9" ht="12" customHeight="1">
      <c r="A27" s="7"/>
      <c r="B27" s="70" t="s">
        <v>33</v>
      </c>
      <c r="C27" s="70"/>
      <c r="D27" s="7" t="s">
        <v>17</v>
      </c>
      <c r="E27" s="17">
        <f>'[1]9 місяців'!F27+'[1]ІУ квартал'!F27</f>
        <v>104490.9</v>
      </c>
      <c r="F27" s="8">
        <f>'[1]9 місяців'!G27+'[1]ІУ квартал'!G27</f>
        <v>99307.95</v>
      </c>
      <c r="G27" s="18">
        <f>'[1]9 місяців'!H27+'[1]ІУ квартал'!H27</f>
        <v>99307.95</v>
      </c>
      <c r="H27" s="18">
        <f>'[1]9 місяців'!I27+'[1]ІУ квартал'!I27</f>
        <v>0</v>
      </c>
      <c r="I27" s="18">
        <f>'[1]9 місяців'!J27+'[1]ІУ квартал'!J27</f>
        <v>0</v>
      </c>
    </row>
    <row r="28" spans="1:9" ht="12" customHeight="1">
      <c r="A28" s="7"/>
      <c r="B28" s="70" t="s">
        <v>34</v>
      </c>
      <c r="C28" s="70"/>
      <c r="D28" s="7" t="s">
        <v>17</v>
      </c>
      <c r="E28" s="17">
        <f>'[1]9 місяців'!F28+'[1]ІУ квартал'!F28</f>
        <v>23751.5</v>
      </c>
      <c r="F28" s="8">
        <f>'[1]9 місяців'!G28+'[1]ІУ квартал'!G28</f>
        <v>20188.490000000002</v>
      </c>
      <c r="G28" s="18">
        <f>'[1]9 місяців'!H28+'[1]ІУ квартал'!H28</f>
        <v>5121.3500000000004</v>
      </c>
      <c r="H28" s="18">
        <f>'[1]9 місяців'!I28+'[1]ІУ квартал'!I28</f>
        <v>15067.14</v>
      </c>
      <c r="I28" s="18">
        <f>'[1]9 місяців'!J28+'[1]ІУ квартал'!J28</f>
        <v>0</v>
      </c>
    </row>
    <row r="29" spans="1:9" ht="13.5" customHeight="1">
      <c r="A29" s="7"/>
      <c r="B29" s="70" t="s">
        <v>35</v>
      </c>
      <c r="C29" s="70"/>
      <c r="D29" s="7" t="s">
        <v>17</v>
      </c>
      <c r="E29" s="17">
        <f>'[1]9 місяців'!F29+'[1]ІУ квартал'!F29</f>
        <v>1200</v>
      </c>
      <c r="F29" s="8">
        <f>'[1]9 місяців'!G29+'[1]ІУ квартал'!G29</f>
        <v>1833.7</v>
      </c>
      <c r="G29" s="18">
        <f>'[1]9 місяців'!H29+'[1]ІУ квартал'!H29</f>
        <v>825.38000000000011</v>
      </c>
      <c r="H29" s="18">
        <f>'[1]9 місяців'!I29+'[1]ІУ квартал'!I29</f>
        <v>1008.3199999999999</v>
      </c>
      <c r="I29" s="18">
        <f>'[1]9 місяців'!J29+'[1]ІУ квартал'!J29</f>
        <v>0</v>
      </c>
    </row>
    <row r="30" spans="1:9" ht="13.5" customHeight="1">
      <c r="A30" s="7"/>
      <c r="B30" s="70" t="s">
        <v>36</v>
      </c>
      <c r="C30" s="70"/>
      <c r="D30" s="7" t="s">
        <v>17</v>
      </c>
      <c r="E30" s="17">
        <f>'[1]9 місяців'!F30+'[1]ІУ квартал'!F30</f>
        <v>4466.7</v>
      </c>
      <c r="F30" s="8">
        <f>'[1]9 місяців'!G30+'[1]ІУ квартал'!G30</f>
        <v>3042.01</v>
      </c>
      <c r="G30" s="18">
        <f>'[1]9 місяців'!H30+'[1]ІУ квартал'!H30</f>
        <v>1855.62</v>
      </c>
      <c r="H30" s="18">
        <f>'[1]9 місяців'!I30+'[1]ІУ квартал'!I30</f>
        <v>1186.3900000000001</v>
      </c>
      <c r="I30" s="18">
        <f>'[1]9 місяців'!J30+'[1]ІУ квартал'!J30</f>
        <v>0</v>
      </c>
    </row>
    <row r="31" spans="1:9" ht="13.5" customHeight="1">
      <c r="A31" s="7"/>
      <c r="B31" s="70" t="s">
        <v>37</v>
      </c>
      <c r="C31" s="70"/>
      <c r="D31" s="7" t="s">
        <v>17</v>
      </c>
      <c r="E31" s="17">
        <f>'[1]9 місяців'!F31+'[1]ІУ квартал'!F31</f>
        <v>25199.4</v>
      </c>
      <c r="F31" s="8">
        <f>'[1]9 місяців'!G31+'[1]ІУ квартал'!G31</f>
        <v>19514.52</v>
      </c>
      <c r="G31" s="18">
        <f>'[1]9 місяців'!H31+'[1]ІУ квартал'!H31</f>
        <v>12711.71</v>
      </c>
      <c r="H31" s="18">
        <f>'[1]9 місяців'!I31+'[1]ІУ квартал'!I31</f>
        <v>6020.14</v>
      </c>
      <c r="I31" s="18">
        <f>'[1]9 місяців'!J31+'[1]ІУ квартал'!J31</f>
        <v>782.67</v>
      </c>
    </row>
    <row r="32" spans="1:9" ht="12.75" customHeight="1">
      <c r="A32" s="7"/>
      <c r="B32" s="70" t="s">
        <v>38</v>
      </c>
      <c r="C32" s="70"/>
      <c r="D32" s="7" t="s">
        <v>17</v>
      </c>
      <c r="E32" s="17">
        <f>'[1]9 місяців'!F32+'[1]ІУ квартал'!F32</f>
        <v>5543.9</v>
      </c>
      <c r="F32" s="8">
        <f>'[1]9 місяців'!G32+'[1]ІУ квартал'!G32</f>
        <v>4025.3900000000003</v>
      </c>
      <c r="G32" s="18">
        <f>'[1]9 місяців'!H32+'[1]ІУ квартал'!H32</f>
        <v>2602.6799999999998</v>
      </c>
      <c r="H32" s="18">
        <f>'[1]9 місяців'!I32+'[1]ІУ квартал'!I32</f>
        <v>1250.52</v>
      </c>
      <c r="I32" s="18">
        <f>'[1]9 місяців'!J32+'[1]ІУ квартал'!J32</f>
        <v>172.19</v>
      </c>
    </row>
    <row r="33" spans="1:9" ht="11.25" customHeight="1">
      <c r="A33" s="7"/>
      <c r="B33" s="70" t="s">
        <v>39</v>
      </c>
      <c r="C33" s="70"/>
      <c r="D33" s="7" t="s">
        <v>17</v>
      </c>
      <c r="E33" s="17">
        <f>'[1]9 місяців'!F33+'[1]ІУ квартал'!F33</f>
        <v>8068.2000000000007</v>
      </c>
      <c r="F33" s="8">
        <f>'[1]9 місяців'!G33+'[1]ІУ квартал'!G33</f>
        <v>8078.5300000000007</v>
      </c>
      <c r="G33" s="18">
        <f>'[1]9 місяців'!H33+'[1]ІУ квартал'!H33</f>
        <v>1839.23</v>
      </c>
      <c r="H33" s="18">
        <f>'[1]9 місяців'!I33+'[1]ІУ квартал'!I33</f>
        <v>6238.18</v>
      </c>
      <c r="I33" s="18">
        <f>'[1]9 місяців'!J33+'[1]ІУ квартал'!J33</f>
        <v>1.1199999999999999</v>
      </c>
    </row>
    <row r="34" spans="1:9" ht="13.5" customHeight="1">
      <c r="A34" s="7"/>
      <c r="B34" s="70" t="s">
        <v>40</v>
      </c>
      <c r="C34" s="70"/>
      <c r="D34" s="7" t="s">
        <v>17</v>
      </c>
      <c r="E34" s="13">
        <f>E36+E37+E38+E39+E40+E41+E42+E43+E44+E45+E46+E47</f>
        <v>1290.2</v>
      </c>
      <c r="F34" s="31">
        <f>F36+F37+F38+F39+F40+F41+F42+F43+F44+F45+F46+F47</f>
        <v>724.81</v>
      </c>
      <c r="G34" s="31">
        <f t="shared" ref="G34:I34" si="1">G36+G37+G38+G39+G40+G41+G42+G43+G44+G45+G46+G47</f>
        <v>735.42</v>
      </c>
      <c r="H34" s="31">
        <f t="shared" si="1"/>
        <v>-10.610000000000001</v>
      </c>
      <c r="I34" s="31">
        <f t="shared" si="1"/>
        <v>0</v>
      </c>
    </row>
    <row r="35" spans="1:9" ht="9" customHeight="1">
      <c r="A35" s="7"/>
      <c r="B35" s="71" t="s">
        <v>18</v>
      </c>
      <c r="C35" s="71"/>
      <c r="D35" s="7"/>
      <c r="E35" s="15"/>
      <c r="F35" s="32"/>
      <c r="G35" s="32"/>
      <c r="H35" s="32"/>
      <c r="I35" s="32"/>
    </row>
    <row r="36" spans="1:9" ht="12" customHeight="1">
      <c r="A36" s="7"/>
      <c r="B36" s="64" t="s">
        <v>41</v>
      </c>
      <c r="C36" s="64"/>
      <c r="D36" s="7" t="s">
        <v>17</v>
      </c>
      <c r="E36" s="8">
        <f>'[1]9 місяців'!F36+'[1]ІУ квартал'!F36</f>
        <v>120</v>
      </c>
      <c r="F36" s="8">
        <f>'[1]9 місяців'!G36+'[1]ІУ квартал'!G36</f>
        <v>0</v>
      </c>
      <c r="G36" s="18">
        <f>'[1]9 місяців'!H36+'[1]ІУ квартал'!H36</f>
        <v>0</v>
      </c>
      <c r="H36" s="18">
        <f>'[1]9 місяців'!I36+'[1]ІУ квартал'!I36</f>
        <v>0</v>
      </c>
      <c r="I36" s="18">
        <f>'[1]9 місяців'!J36+'[1]ІУ квартал'!J36</f>
        <v>0</v>
      </c>
    </row>
    <row r="37" spans="1:9" ht="13.5" customHeight="1">
      <c r="A37" s="7"/>
      <c r="B37" s="64" t="s">
        <v>42</v>
      </c>
      <c r="C37" s="64"/>
      <c r="D37" s="7" t="s">
        <v>17</v>
      </c>
      <c r="E37" s="8">
        <f>'[1]9 місяців'!F37+'[1]ІУ квартал'!F37</f>
        <v>69.800000000000011</v>
      </c>
      <c r="F37" s="8">
        <f>'[1]9 місяців'!G37+'[1]ІУ квартал'!G37</f>
        <v>60.839999999999996</v>
      </c>
      <c r="G37" s="18">
        <f>'[1]9 місяців'!H37+'[1]ІУ квартал'!H37</f>
        <v>81.69</v>
      </c>
      <c r="H37" s="18">
        <f>'[1]9 місяців'!I37+'[1]ІУ квартал'!I37</f>
        <v>-20.85</v>
      </c>
      <c r="I37" s="18">
        <f>'[1]9 місяців'!J37+'[1]ІУ квартал'!J37</f>
        <v>0</v>
      </c>
    </row>
    <row r="38" spans="1:9" ht="13.5" customHeight="1">
      <c r="A38" s="7"/>
      <c r="B38" s="64" t="s">
        <v>43</v>
      </c>
      <c r="C38" s="64"/>
      <c r="D38" s="7" t="s">
        <v>17</v>
      </c>
      <c r="E38" s="8">
        <f>'[1]9 місяців'!F38+'[1]ІУ квартал'!F38</f>
        <v>615.6</v>
      </c>
      <c r="F38" s="8">
        <f>'[1]9 місяців'!G38+'[1]ІУ квартал'!G38</f>
        <v>500.09</v>
      </c>
      <c r="G38" s="18">
        <f>'[1]9 місяців'!H38+'[1]ІУ квартал'!H38</f>
        <v>500.09</v>
      </c>
      <c r="H38" s="18">
        <f>'[1]9 місяців'!I38+'[1]ІУ квартал'!I38</f>
        <v>0</v>
      </c>
      <c r="I38" s="18">
        <f>'[1]9 місяців'!J38+'[1]ІУ квартал'!J38</f>
        <v>0</v>
      </c>
    </row>
    <row r="39" spans="1:9" ht="13.5" customHeight="1">
      <c r="A39" s="7"/>
      <c r="B39" s="64" t="s">
        <v>44</v>
      </c>
      <c r="C39" s="64"/>
      <c r="D39" s="7" t="s">
        <v>17</v>
      </c>
      <c r="E39" s="8">
        <f>'[1]9 місяців'!F39+'[1]ІУ квартал'!F39</f>
        <v>15</v>
      </c>
      <c r="F39" s="8">
        <f>'[1]9 місяців'!G39+'[1]ІУ квартал'!G39</f>
        <v>17.190000000000001</v>
      </c>
      <c r="G39" s="18">
        <f>'[1]9 місяців'!H39+'[1]ІУ квартал'!H39</f>
        <v>12.190000000000001</v>
      </c>
      <c r="H39" s="18">
        <f>'[1]9 місяців'!I39+'[1]ІУ квартал'!I39</f>
        <v>5</v>
      </c>
      <c r="I39" s="18">
        <f>'[1]9 місяців'!J39+'[1]ІУ квартал'!J39</f>
        <v>0</v>
      </c>
    </row>
    <row r="40" spans="1:9" ht="11.25" customHeight="1">
      <c r="A40" s="7"/>
      <c r="B40" s="68" t="s">
        <v>45</v>
      </c>
      <c r="C40" s="69"/>
      <c r="D40" s="7" t="s">
        <v>17</v>
      </c>
      <c r="E40" s="8">
        <f>'[1]9 місяців'!F40+'[1]ІУ квартал'!F40</f>
        <v>25</v>
      </c>
      <c r="F40" s="8">
        <f>'[1]9 місяців'!G40+'[1]ІУ квартал'!G40</f>
        <v>3.75</v>
      </c>
      <c r="G40" s="18">
        <f>'[1]9 місяців'!H40+'[1]ІУ квартал'!H40</f>
        <v>3.75</v>
      </c>
      <c r="H40" s="18">
        <f>'[1]9 місяців'!I40+'[1]ІУ квартал'!I40</f>
        <v>0</v>
      </c>
      <c r="I40" s="18">
        <f>'[1]9 місяців'!J40+'[1]ІУ квартал'!J40</f>
        <v>0</v>
      </c>
    </row>
    <row r="41" spans="1:9" ht="12" customHeight="1">
      <c r="A41" s="7"/>
      <c r="B41" s="68" t="s">
        <v>46</v>
      </c>
      <c r="C41" s="69"/>
      <c r="D41" s="7" t="s">
        <v>17</v>
      </c>
      <c r="E41" s="8">
        <f>'[1]9 місяців'!F41+'[1]ІУ квартал'!F41</f>
        <v>0</v>
      </c>
      <c r="F41" s="8">
        <f>'[1]9 місяців'!G41+'[1]ІУ квартал'!G41</f>
        <v>5.45</v>
      </c>
      <c r="G41" s="18">
        <f>'[1]9 місяців'!H41+'[1]ІУ квартал'!H41</f>
        <v>3.39</v>
      </c>
      <c r="H41" s="18">
        <f>'[1]9 місяців'!I41+'[1]ІУ квартал'!I41</f>
        <v>2.06</v>
      </c>
      <c r="I41" s="18">
        <f>'[1]9 місяців'!J41+'[1]ІУ квартал'!J41</f>
        <v>0</v>
      </c>
    </row>
    <row r="42" spans="1:9" ht="12.75" customHeight="1">
      <c r="A42" s="33"/>
      <c r="B42" s="68" t="s">
        <v>47</v>
      </c>
      <c r="C42" s="69"/>
      <c r="D42" s="33" t="s">
        <v>17</v>
      </c>
      <c r="E42" s="8">
        <f>'[1]9 місяців'!F42+'[1]ІУ квартал'!F42</f>
        <v>6</v>
      </c>
      <c r="F42" s="8">
        <f>'[1]9 місяців'!G42+'[1]ІУ квартал'!G42</f>
        <v>21.14</v>
      </c>
      <c r="G42" s="18">
        <f>'[1]9 місяців'!H42+'[1]ІУ квартал'!H42</f>
        <v>21.14</v>
      </c>
      <c r="H42" s="18">
        <f>'[1]9 місяців'!I42+'[1]ІУ квартал'!I42</f>
        <v>0</v>
      </c>
      <c r="I42" s="18">
        <f>'[1]9 місяців'!J42+'[1]ІУ квартал'!J42</f>
        <v>0</v>
      </c>
    </row>
    <row r="43" spans="1:9" ht="12.75" customHeight="1">
      <c r="A43" s="33"/>
      <c r="B43" s="68" t="s">
        <v>48</v>
      </c>
      <c r="C43" s="69"/>
      <c r="D43" s="33" t="s">
        <v>17</v>
      </c>
      <c r="E43" s="8">
        <f>'[1]9 місяців'!F43+'[1]ІУ квартал'!F43</f>
        <v>135</v>
      </c>
      <c r="F43" s="8">
        <f>'[1]9 місяців'!G43+'[1]ІУ квартал'!G43</f>
        <v>0</v>
      </c>
      <c r="G43" s="18">
        <f>'[1]9 місяців'!H43+'[1]ІУ квартал'!H43</f>
        <v>0</v>
      </c>
      <c r="H43" s="18">
        <f>'[1]9 місяців'!I43+'[1]ІУ квартал'!I43</f>
        <v>0</v>
      </c>
      <c r="I43" s="18">
        <f>'[1]9 місяців'!J43+'[1]ІУ квартал'!J43</f>
        <v>0</v>
      </c>
    </row>
    <row r="44" spans="1:9" ht="12.75" customHeight="1">
      <c r="A44" s="33"/>
      <c r="B44" s="68" t="s">
        <v>49</v>
      </c>
      <c r="C44" s="69"/>
      <c r="D44" s="33" t="s">
        <v>17</v>
      </c>
      <c r="E44" s="8">
        <f>'[1]9 місяців'!F44+'[1]ІУ квартал'!F44</f>
        <v>250</v>
      </c>
      <c r="F44" s="8">
        <f>'[1]9 місяців'!G44+'[1]ІУ квартал'!G44</f>
        <v>5.5</v>
      </c>
      <c r="G44" s="18">
        <f>'[1]9 місяців'!H44+'[1]ІУ квартал'!H44</f>
        <v>5.5</v>
      </c>
      <c r="H44" s="18">
        <f>'[1]9 місяців'!I44+'[1]ІУ квартал'!I44</f>
        <v>0</v>
      </c>
      <c r="I44" s="18">
        <f>'[1]9 місяців'!J44+'[1]ІУ квартал'!J44</f>
        <v>0</v>
      </c>
    </row>
    <row r="45" spans="1:9" ht="13.5" customHeight="1">
      <c r="A45" s="33"/>
      <c r="B45" s="70" t="s">
        <v>50</v>
      </c>
      <c r="C45" s="70"/>
      <c r="D45" s="33" t="s">
        <v>17</v>
      </c>
      <c r="E45" s="8">
        <f>'[1]9 місяців'!F45+'[1]ІУ квартал'!F45</f>
        <v>0</v>
      </c>
      <c r="F45" s="8">
        <f>'[1]9 місяців'!G45+'[1]ІУ квартал'!G45</f>
        <v>7.66</v>
      </c>
      <c r="G45" s="18">
        <f>'[1]9 місяців'!H45+'[1]ІУ квартал'!H45</f>
        <v>4.4800000000000004</v>
      </c>
      <c r="H45" s="18">
        <f>'[1]9 місяців'!I45+'[1]ІУ квартал'!I45</f>
        <v>3.1799999999999997</v>
      </c>
      <c r="I45" s="18">
        <f>'[1]9 місяців'!J45+'[1]ІУ квартал'!J45</f>
        <v>0</v>
      </c>
    </row>
    <row r="46" spans="1:9" ht="11.25" customHeight="1">
      <c r="A46" s="33"/>
      <c r="B46" s="64" t="s">
        <v>51</v>
      </c>
      <c r="C46" s="64"/>
      <c r="D46" s="33" t="s">
        <v>17</v>
      </c>
      <c r="E46" s="8">
        <f>'[1]9 місяців'!F46+'[1]ІУ квартал'!F46</f>
        <v>48.8</v>
      </c>
      <c r="F46" s="8">
        <f>'[1]9 місяців'!G46+'[1]ІУ квартал'!G46</f>
        <v>61.9</v>
      </c>
      <c r="G46" s="18">
        <f>'[1]9 місяців'!H46+'[1]ІУ квартал'!H46</f>
        <v>61.9</v>
      </c>
      <c r="H46" s="18">
        <f>'[1]9 місяців'!I46+'[1]ІУ квартал'!I46</f>
        <v>0</v>
      </c>
      <c r="I46" s="18">
        <f>'[1]9 місяців'!J46+'[1]ІУ квартал'!J46</f>
        <v>0</v>
      </c>
    </row>
    <row r="47" spans="1:9" ht="9.75" customHeight="1">
      <c r="A47" s="7"/>
      <c r="B47" s="68" t="s">
        <v>52</v>
      </c>
      <c r="C47" s="69"/>
      <c r="D47" s="7"/>
      <c r="E47" s="8">
        <f>'[1]9 місяців'!F47+'[1]ІУ квартал'!F47</f>
        <v>5</v>
      </c>
      <c r="F47" s="8">
        <f>'[1]9 місяців'!G47+'[1]ІУ квартал'!G47</f>
        <v>41.290000000000006</v>
      </c>
      <c r="G47" s="18">
        <f>'[1]9 місяців'!H47+'[1]ІУ квартал'!H47</f>
        <v>41.290000000000006</v>
      </c>
      <c r="H47" s="18">
        <f>'[1]9 місяців'!I47+'[1]ІУ квартал'!I47</f>
        <v>0</v>
      </c>
      <c r="I47" s="18">
        <f>'[1]9 місяців'!J47+'[1]ІУ квартал'!J47</f>
        <v>0</v>
      </c>
    </row>
    <row r="48" spans="1:9" ht="9" customHeight="1">
      <c r="A48" s="7"/>
      <c r="B48" s="34"/>
      <c r="C48" s="35"/>
      <c r="D48" s="7"/>
      <c r="E48" s="17"/>
      <c r="F48" s="16"/>
      <c r="G48" s="36"/>
      <c r="H48" s="36"/>
      <c r="I48" s="36"/>
    </row>
    <row r="49" spans="1:9">
      <c r="A49" s="27" t="s">
        <v>53</v>
      </c>
      <c r="B49" s="74" t="s">
        <v>54</v>
      </c>
      <c r="C49" s="74"/>
      <c r="D49" s="28" t="s">
        <v>17</v>
      </c>
      <c r="E49" s="29">
        <f>E51+E52+E53+E54+E55+E56+E57+E58+E59+E60</f>
        <v>10323</v>
      </c>
      <c r="F49" s="30">
        <f>F51+F52+F53+F54+F55+F56+F57+F58+F59+F60</f>
        <v>7488.11</v>
      </c>
      <c r="G49" s="30">
        <f>ROUND(G51+G52+G53+G54+G55+G56+G57+G58+G59+G60,2)</f>
        <v>6054.57</v>
      </c>
      <c r="H49" s="30">
        <f>ROUND(H51+H52+H53+H54+H55+H56+H57+H58+H59+H60,2)</f>
        <v>1387.8</v>
      </c>
      <c r="I49" s="30">
        <f>ROUND(I51+I52+I53+I54+I55+I56+I57+I58+I59+I60,2)</f>
        <v>45.74</v>
      </c>
    </row>
    <row r="50" spans="1:9" ht="8.25" customHeight="1">
      <c r="A50" s="37"/>
      <c r="B50" s="71" t="s">
        <v>18</v>
      </c>
      <c r="C50" s="71"/>
      <c r="D50" s="7"/>
      <c r="E50" s="15"/>
      <c r="F50" s="14"/>
      <c r="G50" s="16"/>
      <c r="H50" s="16"/>
      <c r="I50" s="16"/>
    </row>
    <row r="51" spans="1:9" ht="11.25" customHeight="1">
      <c r="A51" s="7"/>
      <c r="B51" s="70" t="s">
        <v>55</v>
      </c>
      <c r="C51" s="70"/>
      <c r="D51" s="7" t="s">
        <v>17</v>
      </c>
      <c r="E51" s="8">
        <f>'[1]9 місяців'!F50+'[1]ІУ квартал'!F51</f>
        <v>5626.6</v>
      </c>
      <c r="F51" s="8">
        <f>'[1]9 місяців'!G50+'[1]ІУ квартал'!G51</f>
        <v>4303.2</v>
      </c>
      <c r="G51" s="18">
        <f>'[1]9 місяців'!H50+'[1]ІУ квартал'!H51</f>
        <v>3479.2759999999994</v>
      </c>
      <c r="H51" s="18">
        <f>'[1]9 місяців'!I50+'[1]ІУ квартал'!I51</f>
        <v>797.55</v>
      </c>
      <c r="I51" s="18">
        <f>'[1]9 місяців'!J50+'[1]ІУ квартал'!J51</f>
        <v>26.374000000000002</v>
      </c>
    </row>
    <row r="52" spans="1:9" ht="11.25" customHeight="1">
      <c r="A52" s="7"/>
      <c r="B52" s="70" t="s">
        <v>38</v>
      </c>
      <c r="C52" s="70"/>
      <c r="D52" s="7" t="s">
        <v>17</v>
      </c>
      <c r="E52" s="17">
        <f>'[1]9 місяців'!F51+'[1]ІУ квартал'!F52</f>
        <v>1237.9000000000001</v>
      </c>
      <c r="F52" s="8">
        <f>'[1]9 місяців'!G51+'[1]ІУ квартал'!G52</f>
        <v>1074.2</v>
      </c>
      <c r="G52" s="18">
        <f>'[1]9 місяців'!H51+'[1]ІУ квартал'!H52</f>
        <v>868.53500000000008</v>
      </c>
      <c r="H52" s="18">
        <f>'[1]9 місяців'!I51+'[1]ІУ квартал'!I52</f>
        <v>199.09100000000001</v>
      </c>
      <c r="I52" s="18">
        <f>'[1]9 місяців'!J51+'[1]ІУ квартал'!J52</f>
        <v>6.5739999999999998</v>
      </c>
    </row>
    <row r="53" spans="1:9" ht="12" customHeight="1">
      <c r="A53" s="7"/>
      <c r="B53" s="70" t="s">
        <v>56</v>
      </c>
      <c r="C53" s="70"/>
      <c r="D53" s="7" t="s">
        <v>17</v>
      </c>
      <c r="E53" s="17">
        <f>'[1]9 місяців'!F52+'[1]ІУ квартал'!F53</f>
        <v>483.29999999999995</v>
      </c>
      <c r="F53" s="8">
        <f>'[1]9 місяців'!G52+'[1]ІУ квартал'!G53</f>
        <v>441.78</v>
      </c>
      <c r="G53" s="18">
        <f>'[1]9 місяців'!H52+'[1]ІУ квартал'!H53</f>
        <v>357.23</v>
      </c>
      <c r="H53" s="18">
        <f>'[1]9 місяців'!I52+'[1]ІУ квартал'!I53</f>
        <v>81.864999999999995</v>
      </c>
      <c r="I53" s="18">
        <f>'[1]9 місяців'!J52+'[1]ІУ квартал'!J53</f>
        <v>2.6840000000000002</v>
      </c>
    </row>
    <row r="54" spans="1:9" ht="12" customHeight="1">
      <c r="A54" s="7"/>
      <c r="B54" s="70" t="s">
        <v>50</v>
      </c>
      <c r="C54" s="70"/>
      <c r="D54" s="7" t="s">
        <v>17</v>
      </c>
      <c r="E54" s="17">
        <f>'[1]9 місяців'!F53+'[1]ІУ квартал'!F54</f>
        <v>1735</v>
      </c>
      <c r="F54" s="8">
        <f>'[1]9 місяців'!G53+'[1]ІУ квартал'!G54</f>
        <v>642.57000000000005</v>
      </c>
      <c r="G54" s="18">
        <f>'[1]9 місяців'!H53+'[1]ІУ квартал'!H54</f>
        <v>519.58899999999994</v>
      </c>
      <c r="H54" s="18">
        <f>'[1]9 місяців'!I53+'[1]ІУ квартал'!I54</f>
        <v>119.07900000000001</v>
      </c>
      <c r="I54" s="18">
        <f>'[1]9 місяців'!J53+'[1]ІУ квартал'!J54</f>
        <v>3.9029999999999996</v>
      </c>
    </row>
    <row r="55" spans="1:9" ht="11.25" customHeight="1">
      <c r="A55" s="7"/>
      <c r="B55" s="70" t="s">
        <v>57</v>
      </c>
      <c r="C55" s="70"/>
      <c r="D55" s="7" t="s">
        <v>17</v>
      </c>
      <c r="E55" s="17">
        <f>'[1]9 місяців'!F54+'[1]ІУ квартал'!F55</f>
        <v>0</v>
      </c>
      <c r="F55" s="8">
        <f>'[1]9 місяців'!G54+'[1]ІУ квартал'!G55</f>
        <v>312.68</v>
      </c>
      <c r="G55" s="18">
        <f>'[1]9 місяців'!H54+'[1]ІУ квартал'!H55</f>
        <v>252.86099999999999</v>
      </c>
      <c r="H55" s="18">
        <f>'[1]9 місяців'!I54+'[1]ІУ квартал'!I55</f>
        <v>57.923000000000002</v>
      </c>
      <c r="I55" s="18">
        <f>'[1]9 місяців'!J54+'[1]ІУ квартал'!J55</f>
        <v>1.8940000000000001</v>
      </c>
    </row>
    <row r="56" spans="1:9" ht="12.75" customHeight="1">
      <c r="A56" s="7"/>
      <c r="B56" s="70" t="s">
        <v>46</v>
      </c>
      <c r="C56" s="70"/>
      <c r="D56" s="7" t="s">
        <v>17</v>
      </c>
      <c r="E56" s="17">
        <f>'[1]9 місяців'!F55+'[1]ІУ квартал'!F56</f>
        <v>389</v>
      </c>
      <c r="F56" s="8">
        <f>'[1]9 місяців'!G55+'[1]ІУ квартал'!G56</f>
        <v>138.25</v>
      </c>
      <c r="G56" s="18">
        <f>'[1]9 місяців'!H55+'[1]ІУ квартал'!H56</f>
        <v>111.75300000000001</v>
      </c>
      <c r="H56" s="18">
        <f>'[1]9 місяців'!I55+'[1]ІУ квартал'!I56</f>
        <v>25.625999999999998</v>
      </c>
      <c r="I56" s="18">
        <f>'[1]9 місяців'!J55+'[1]ІУ квартал'!J56</f>
        <v>0.871</v>
      </c>
    </row>
    <row r="57" spans="1:9" ht="12.75" customHeight="1">
      <c r="A57" s="7"/>
      <c r="B57" s="70" t="s">
        <v>58</v>
      </c>
      <c r="C57" s="70"/>
      <c r="D57" s="7" t="s">
        <v>17</v>
      </c>
      <c r="E57" s="17">
        <f>'[1]9 місяців'!F56+'[1]ІУ квартал'!F57</f>
        <v>51</v>
      </c>
      <c r="F57" s="8">
        <f>'[1]9 місяців'!G56+'[1]ІУ квартал'!G57</f>
        <v>26.52</v>
      </c>
      <c r="G57" s="18">
        <f>'[1]9 місяців'!H56+'[1]ІУ квартал'!H57</f>
        <v>21.431999999999999</v>
      </c>
      <c r="H57" s="18">
        <f>'[1]9 місяців'!I56+'[1]ІУ квартал'!I57</f>
        <v>4.9159999999999995</v>
      </c>
      <c r="I57" s="18">
        <f>'[1]9 місяців'!J56+'[1]ІУ квартал'!J57</f>
        <v>0.17199999999999999</v>
      </c>
    </row>
    <row r="58" spans="1:9" ht="12" customHeight="1">
      <c r="A58" s="7"/>
      <c r="B58" s="70" t="s">
        <v>59</v>
      </c>
      <c r="C58" s="70"/>
      <c r="D58" s="7" t="s">
        <v>17</v>
      </c>
      <c r="E58" s="17">
        <f>'[1]9 місяців'!F57+'[1]ІУ квартал'!F58</f>
        <v>97</v>
      </c>
      <c r="F58" s="8">
        <f>'[1]9 місяців'!G57+'[1]ІУ квартал'!G58</f>
        <v>12.940000000000001</v>
      </c>
      <c r="G58" s="18">
        <f>'[1]9 місяців'!H57+'[1]ІУ квартал'!H58</f>
        <v>10.477</v>
      </c>
      <c r="H58" s="18">
        <f>'[1]9 місяців'!I57+'[1]ІУ квартал'!I58</f>
        <v>2.3949999999999996</v>
      </c>
      <c r="I58" s="18">
        <f>'[1]9 місяців'!J57+'[1]ІУ квартал'!J58</f>
        <v>6.8000000000000005E-2</v>
      </c>
    </row>
    <row r="59" spans="1:9" ht="14.25" customHeight="1">
      <c r="A59" s="7"/>
      <c r="B59" s="70" t="s">
        <v>60</v>
      </c>
      <c r="C59" s="70"/>
      <c r="D59" s="7" t="s">
        <v>17</v>
      </c>
      <c r="E59" s="17">
        <f>'[1]9 місяців'!F58+'[1]ІУ квартал'!F59</f>
        <v>95</v>
      </c>
      <c r="F59" s="8">
        <f>'[1]9 місяців'!G58+'[1]ІУ квартал'!G59</f>
        <v>41.68</v>
      </c>
      <c r="G59" s="18">
        <f>'[1]9 місяців'!H58+'[1]ІУ квартал'!H59</f>
        <v>33.72</v>
      </c>
      <c r="H59" s="18">
        <f>'[1]9 місяців'!I58+'[1]ІУ квартал'!I59</f>
        <v>7.7209999999999992</v>
      </c>
      <c r="I59" s="18">
        <f>'[1]9 місяців'!J58+'[1]ІУ квартал'!J59</f>
        <v>0.23900000000000002</v>
      </c>
    </row>
    <row r="60" spans="1:9" ht="11.25" customHeight="1">
      <c r="A60" s="7"/>
      <c r="B60" s="70" t="s">
        <v>61</v>
      </c>
      <c r="C60" s="70"/>
      <c r="D60" s="7" t="s">
        <v>17</v>
      </c>
      <c r="E60" s="13">
        <f>E62+E63+E64+E65+E66+E67+E68+E69+E70+E71+E72+E73+E74+E75+E76+E77</f>
        <v>608.20000000000005</v>
      </c>
      <c r="F60" s="14">
        <f>F62+F63+F64+F65+F66+F67+F68+F69+F70+F71+F72+F73+F74+F75+F76+F77</f>
        <v>494.29</v>
      </c>
      <c r="G60" s="14">
        <f>G62+G63+G64+G65+G66+G67+G68+G69+G70+G71+G72+G73+G74+G75+G76+G77</f>
        <v>399.69500000000005</v>
      </c>
      <c r="H60" s="14">
        <f>H62+H63+H64+H65+H66+H67+H68+H69+H70+H71+H72+H73+H74+H75+H76+H77</f>
        <v>91.638000000000019</v>
      </c>
      <c r="I60" s="14">
        <f>I62+I63+I64+I65+I66+I67+I68+I69+I70+I71+I72+I73+I74+I75+I76+I77</f>
        <v>2.9579999999999997</v>
      </c>
    </row>
    <row r="61" spans="1:9" ht="10.5" customHeight="1">
      <c r="A61" s="7"/>
      <c r="B61" s="71" t="s">
        <v>18</v>
      </c>
      <c r="C61" s="71"/>
      <c r="D61" s="7"/>
      <c r="E61" s="15"/>
      <c r="F61" s="14"/>
      <c r="G61" s="16"/>
      <c r="H61" s="16"/>
      <c r="I61" s="16"/>
    </row>
    <row r="62" spans="1:9" ht="13.5" customHeight="1">
      <c r="A62" s="7"/>
      <c r="B62" s="64" t="s">
        <v>62</v>
      </c>
      <c r="C62" s="64"/>
      <c r="D62" s="7" t="s">
        <v>17</v>
      </c>
      <c r="E62" s="8">
        <f>'[1]9 місяців'!F61+'[1]ІУ квартал'!F62</f>
        <v>33.5</v>
      </c>
      <c r="F62" s="8">
        <f>'[1]9 місяців'!G61+'[1]ІУ квартал'!G62</f>
        <v>3.56</v>
      </c>
      <c r="G62" s="18">
        <f>'[1]9 місяців'!H61+'[1]ІУ квартал'!H62</f>
        <v>2.879</v>
      </c>
      <c r="H62" s="18">
        <f>'[1]9 місяців'!I61+'[1]ІУ квартал'!I62</f>
        <v>0.66100000000000003</v>
      </c>
      <c r="I62" s="18">
        <f>'[1]9 місяців'!J61+'[1]ІУ квартал'!J62</f>
        <v>2.2000000000000002E-2</v>
      </c>
    </row>
    <row r="63" spans="1:9" ht="11.25" customHeight="1">
      <c r="A63" s="7"/>
      <c r="B63" s="64" t="s">
        <v>63</v>
      </c>
      <c r="C63" s="64"/>
      <c r="D63" s="7" t="s">
        <v>17</v>
      </c>
      <c r="E63" s="8">
        <f>'[1]9 місяців'!F62+'[1]ІУ квартал'!F63</f>
        <v>35</v>
      </c>
      <c r="F63" s="8">
        <f>'[1]9 місяців'!G62+'[1]ІУ квартал'!G63</f>
        <v>0</v>
      </c>
      <c r="G63" s="18">
        <f>'[1]9 місяців'!H62+'[1]ІУ квартал'!H63</f>
        <v>0</v>
      </c>
      <c r="H63" s="18">
        <f>'[1]9 місяців'!I62+'[1]ІУ квартал'!I63</f>
        <v>0</v>
      </c>
      <c r="I63" s="18">
        <f>'[1]9 місяців'!J62+'[1]ІУ квартал'!J63</f>
        <v>0</v>
      </c>
    </row>
    <row r="64" spans="1:9" ht="11.25" customHeight="1">
      <c r="A64" s="7"/>
      <c r="B64" s="64" t="s">
        <v>64</v>
      </c>
      <c r="C64" s="64"/>
      <c r="D64" s="7" t="s">
        <v>17</v>
      </c>
      <c r="E64" s="8">
        <f>'[1]9 місяців'!F63+'[1]ІУ квартал'!F64</f>
        <v>20.5</v>
      </c>
      <c r="F64" s="8">
        <f>'[1]9 місяців'!G63+'[1]ІУ квартал'!G64</f>
        <v>5.1800000000000006</v>
      </c>
      <c r="G64" s="18">
        <f>'[1]9 місяців'!H63+'[1]ІУ квартал'!H64</f>
        <v>4.1900000000000004</v>
      </c>
      <c r="H64" s="18">
        <f>'[1]9 місяців'!I63+'[1]ІУ квартал'!I64</f>
        <v>0.97000000000000008</v>
      </c>
      <c r="I64" s="18">
        <f>'[1]9 місяців'!J63+'[1]ІУ квартал'!J64</f>
        <v>2.0999999999999998E-2</v>
      </c>
    </row>
    <row r="65" spans="1:9" ht="11.25" customHeight="1">
      <c r="A65" s="7"/>
      <c r="B65" s="64" t="s">
        <v>65</v>
      </c>
      <c r="C65" s="64"/>
      <c r="D65" s="7" t="s">
        <v>17</v>
      </c>
      <c r="E65" s="8">
        <f>'[1]9 місяців'!F64+'[1]ІУ квартал'!F65</f>
        <v>254</v>
      </c>
      <c r="F65" s="8">
        <f>'[1]9 місяців'!G64+'[1]ІУ квартал'!G65</f>
        <v>339.6</v>
      </c>
      <c r="G65" s="18">
        <f>'[1]9 місяців'!H64+'[1]ІУ квартал'!H65</f>
        <v>274.601</v>
      </c>
      <c r="H65" s="18">
        <f>'[1]9 місяців'!I64+'[1]ІУ квартал'!I65</f>
        <v>62.919000000000004</v>
      </c>
      <c r="I65" s="18">
        <f>'[1]9 місяців'!J64+'[1]ІУ квартал'!J65</f>
        <v>2.0789999999999997</v>
      </c>
    </row>
    <row r="66" spans="1:9" ht="12" customHeight="1">
      <c r="A66" s="7"/>
      <c r="B66" s="64" t="s">
        <v>66</v>
      </c>
      <c r="C66" s="64"/>
      <c r="D66" s="7" t="s">
        <v>17</v>
      </c>
      <c r="E66" s="8">
        <f>'[1]9 місяців'!F65+'[1]ІУ квартал'!F66</f>
        <v>6</v>
      </c>
      <c r="F66" s="8">
        <f>'[1]9 місяців'!G65+'[1]ІУ квартал'!G66</f>
        <v>7.33</v>
      </c>
      <c r="G66" s="18">
        <f>'[1]9 місяців'!H65+'[1]ІУ квартал'!H66</f>
        <v>5.92</v>
      </c>
      <c r="H66" s="18">
        <f>'[1]9 місяців'!I65+'[1]ІУ квартал'!I66</f>
        <v>1.3599999999999999</v>
      </c>
      <c r="I66" s="18">
        <f>'[1]9 місяців'!J65+'[1]ІУ квартал'!J66</f>
        <v>0.05</v>
      </c>
    </row>
    <row r="67" spans="1:9" ht="12" customHeight="1">
      <c r="A67" s="7"/>
      <c r="B67" s="64" t="s">
        <v>67</v>
      </c>
      <c r="C67" s="64"/>
      <c r="D67" s="7" t="s">
        <v>17</v>
      </c>
      <c r="E67" s="8">
        <f>'[1]9 місяців'!F66+'[1]ІУ квартал'!F67</f>
        <v>8</v>
      </c>
      <c r="F67" s="8">
        <f>'[1]9 місяців'!G66+'[1]ІУ квартал'!G67</f>
        <v>1.54</v>
      </c>
      <c r="G67" s="18">
        <f>'[1]9 місяців'!H66+'[1]ІУ квартал'!H67</f>
        <v>1.25</v>
      </c>
      <c r="H67" s="18">
        <f>'[1]9 місяців'!I66+'[1]ІУ квартал'!I67</f>
        <v>0.29000000000000004</v>
      </c>
      <c r="I67" s="18">
        <f>'[1]9 місяців'!J66+'[1]ІУ квартал'!J67</f>
        <v>0</v>
      </c>
    </row>
    <row r="68" spans="1:9" ht="13.5" customHeight="1">
      <c r="A68" s="7"/>
      <c r="B68" s="64" t="s">
        <v>68</v>
      </c>
      <c r="C68" s="64"/>
      <c r="D68" s="7" t="s">
        <v>17</v>
      </c>
      <c r="E68" s="8">
        <f>'[1]9 місяців'!F67+'[1]ІУ квартал'!F68</f>
        <v>13.5</v>
      </c>
      <c r="F68" s="8">
        <f>'[1]9 місяців'!G67+'[1]ІУ квартал'!G68</f>
        <v>17.41</v>
      </c>
      <c r="G68" s="18">
        <f>'[1]9 місяців'!H67+'[1]ІУ квартал'!H68</f>
        <v>14.070999999999998</v>
      </c>
      <c r="H68" s="18">
        <f>'[1]9 місяців'!I67+'[1]ІУ квартал'!I68</f>
        <v>3.2420000000000004</v>
      </c>
      <c r="I68" s="18">
        <f>'[1]9 місяців'!J67+'[1]ІУ квартал'!J68</f>
        <v>9.6000000000000002E-2</v>
      </c>
    </row>
    <row r="69" spans="1:9" ht="11.25" customHeight="1">
      <c r="A69" s="7"/>
      <c r="B69" s="64" t="s">
        <v>69</v>
      </c>
      <c r="C69" s="64"/>
      <c r="D69" s="7" t="s">
        <v>70</v>
      </c>
      <c r="E69" s="8">
        <f>'[1]9 місяців'!F68+'[1]ІУ квартал'!F69</f>
        <v>3.2</v>
      </c>
      <c r="F69" s="8">
        <f>'[1]9 місяців'!G68+'[1]ІУ квартал'!G69</f>
        <v>4.7</v>
      </c>
      <c r="G69" s="18">
        <f>'[1]9 місяців'!H68+'[1]ІУ квартал'!H69</f>
        <v>3.7929999999999997</v>
      </c>
      <c r="H69" s="18">
        <f>'[1]9 місяців'!I68+'[1]ІУ квартал'!I69</f>
        <v>0.88100000000000001</v>
      </c>
      <c r="I69" s="18">
        <f>'[1]9 місяців'!J68+'[1]ІУ квартал'!J69</f>
        <v>2.6000000000000002E-2</v>
      </c>
    </row>
    <row r="70" spans="1:9" ht="12" customHeight="1">
      <c r="A70" s="7"/>
      <c r="B70" s="64" t="s">
        <v>71</v>
      </c>
      <c r="C70" s="64"/>
      <c r="D70" s="7" t="s">
        <v>17</v>
      </c>
      <c r="E70" s="8">
        <f>'[1]9 місяців'!F69+'[1]ІУ квартал'!F70</f>
        <v>40</v>
      </c>
      <c r="F70" s="8">
        <f>'[1]9 місяців'!G69+'[1]ІУ квартал'!G70</f>
        <v>27.939999999999998</v>
      </c>
      <c r="G70" s="18">
        <f>'[1]9 місяців'!H69+'[1]ІУ квартал'!H70</f>
        <v>22.6</v>
      </c>
      <c r="H70" s="18">
        <f>'[1]9 місяців'!I69+'[1]ІУ квартал'!I70</f>
        <v>5.18</v>
      </c>
      <c r="I70" s="18">
        <f>'[1]9 місяців'!J69+'[1]ІУ квартал'!J70</f>
        <v>0.16</v>
      </c>
    </row>
    <row r="71" spans="1:9" ht="12" customHeight="1">
      <c r="A71" s="7"/>
      <c r="B71" s="64" t="s">
        <v>72</v>
      </c>
      <c r="C71" s="64"/>
      <c r="D71" s="7" t="s">
        <v>17</v>
      </c>
      <c r="E71" s="8">
        <f>'[1]9 місяців'!F70+'[1]ІУ квартал'!F71</f>
        <v>0</v>
      </c>
      <c r="F71" s="8">
        <f>'[1]9 місяців'!G70+'[1]ІУ квартал'!G71</f>
        <v>31.65</v>
      </c>
      <c r="G71" s="18">
        <f>'[1]9 місяців'!H70+'[1]ІУ квартал'!H71</f>
        <v>25.58</v>
      </c>
      <c r="H71" s="18">
        <f>'[1]9 місяців'!I70+'[1]ІУ квартал'!I71</f>
        <v>5.8699999999999992</v>
      </c>
      <c r="I71" s="18">
        <f>'[1]9 місяців'!J70+'[1]ІУ квартал'!J71</f>
        <v>0.2</v>
      </c>
    </row>
    <row r="72" spans="1:9" ht="12.75" customHeight="1">
      <c r="A72" s="7"/>
      <c r="B72" s="64" t="s">
        <v>73</v>
      </c>
      <c r="C72" s="64"/>
      <c r="D72" s="7" t="s">
        <v>17</v>
      </c>
      <c r="E72" s="8">
        <f>'[1]9 місяців'!F71+'[1]ІУ квартал'!F72</f>
        <v>3.2</v>
      </c>
      <c r="F72" s="8">
        <f>'[1]9 місяців'!G71+'[1]ІУ квартал'!G72</f>
        <v>3.62</v>
      </c>
      <c r="G72" s="18">
        <f>'[1]9 місяців'!H71+'[1]ІУ квартал'!H72</f>
        <v>2.9330000000000003</v>
      </c>
      <c r="H72" s="18">
        <f>'[1]9 місяців'!I71+'[1]ІУ квартал'!I72</f>
        <v>0.68500000000000005</v>
      </c>
      <c r="I72" s="18">
        <f>'[1]9 місяців'!J71+'[1]ІУ квартал'!J72</f>
        <v>2E-3</v>
      </c>
    </row>
    <row r="73" spans="1:9" ht="11.25" customHeight="1">
      <c r="A73" s="7"/>
      <c r="B73" s="64" t="s">
        <v>74</v>
      </c>
      <c r="C73" s="64"/>
      <c r="D73" s="7" t="s">
        <v>17</v>
      </c>
      <c r="E73" s="8">
        <f>'[1]9 місяців'!F72+'[1]ІУ квартал'!F73</f>
        <v>2.2999999999999998</v>
      </c>
      <c r="F73" s="8">
        <f>'[1]9 місяців'!G72+'[1]ІУ квартал'!G73</f>
        <v>11.46</v>
      </c>
      <c r="G73" s="18">
        <f>'[1]9 місяців'!H72+'[1]ІУ квартал'!H73</f>
        <v>9.2779999999999987</v>
      </c>
      <c r="H73" s="18">
        <f>'[1]9 місяців'!I72+'[1]ІУ квартал'!I73</f>
        <v>2.1199999999999997</v>
      </c>
      <c r="I73" s="18">
        <f>'[1]9 місяців'!J72+'[1]ІУ квартал'!J73</f>
        <v>6.2E-2</v>
      </c>
    </row>
    <row r="74" spans="1:9" ht="12" customHeight="1">
      <c r="A74" s="7"/>
      <c r="B74" s="64" t="s">
        <v>75</v>
      </c>
      <c r="C74" s="64"/>
      <c r="D74" s="7" t="s">
        <v>17</v>
      </c>
      <c r="E74" s="8">
        <f>'[1]9 місяців'!F73+'[1]ІУ квартал'!F74</f>
        <v>100</v>
      </c>
      <c r="F74" s="8">
        <f>'[1]9 місяців'!G73+'[1]ІУ квартал'!G74</f>
        <v>3.41</v>
      </c>
      <c r="G74" s="18">
        <f>'[1]9 місяців'!H73+'[1]ІУ квартал'!H74</f>
        <v>2.76</v>
      </c>
      <c r="H74" s="18">
        <f>'[1]9 місяців'!I73+'[1]ІУ квартал'!I74</f>
        <v>0.63</v>
      </c>
      <c r="I74" s="18">
        <f>'[1]9 місяців'!J73+'[1]ІУ квартал'!J74</f>
        <v>0.02</v>
      </c>
    </row>
    <row r="75" spans="1:9" ht="11.25" customHeight="1">
      <c r="A75" s="7"/>
      <c r="B75" s="64" t="s">
        <v>76</v>
      </c>
      <c r="C75" s="64"/>
      <c r="D75" s="7" t="s">
        <v>17</v>
      </c>
      <c r="E75" s="8">
        <f>'[1]9 місяців'!F74+'[1]ІУ квартал'!F75</f>
        <v>0</v>
      </c>
      <c r="F75" s="8">
        <f>'[1]9 місяців'!G74+'[1]ІУ квартал'!G75</f>
        <v>22.82</v>
      </c>
      <c r="G75" s="18">
        <f>'[1]9 місяців'!H74+'[1]ІУ квартал'!H75</f>
        <v>18.45</v>
      </c>
      <c r="H75" s="18">
        <f>'[1]9 місяців'!I74+'[1]ІУ квартал'!I75</f>
        <v>4.2300000000000004</v>
      </c>
      <c r="I75" s="18">
        <f>'[1]9 місяців'!J74+'[1]ІУ квартал'!J75</f>
        <v>0.14000000000000001</v>
      </c>
    </row>
    <row r="76" spans="1:9" ht="12.75" customHeight="1">
      <c r="A76" s="7"/>
      <c r="B76" s="64" t="s">
        <v>77</v>
      </c>
      <c r="C76" s="64"/>
      <c r="D76" s="7" t="s">
        <v>17</v>
      </c>
      <c r="E76" s="8">
        <f>'[1]9 місяців'!F75+'[1]ІУ квартал'!F76</f>
        <v>89</v>
      </c>
      <c r="F76" s="8">
        <f>'[1]9 місяців'!G75+'[1]ІУ квартал'!G76</f>
        <v>14.069999999999999</v>
      </c>
      <c r="G76" s="18">
        <f>'[1]9 місяців'!H75+'[1]ІУ квартал'!H76</f>
        <v>11.39</v>
      </c>
      <c r="H76" s="18">
        <f>'[1]9 місяців'!I75+'[1]ІУ квартал'!I76</f>
        <v>2.6</v>
      </c>
      <c r="I76" s="18">
        <f>'[1]9 місяців'!J75+'[1]ІУ квартал'!J76</f>
        <v>0.08</v>
      </c>
    </row>
    <row r="77" spans="1:9" hidden="1">
      <c r="A77" s="7"/>
      <c r="B77" s="68"/>
      <c r="C77" s="77"/>
      <c r="D77" s="7"/>
      <c r="E77" s="17"/>
      <c r="F77" s="38"/>
      <c r="G77" s="16"/>
      <c r="H77" s="16"/>
      <c r="I77" s="16"/>
    </row>
    <row r="78" spans="1:9" hidden="1">
      <c r="A78" s="7"/>
      <c r="B78" s="68"/>
      <c r="C78" s="77"/>
      <c r="D78" s="7"/>
      <c r="E78" s="17"/>
      <c r="F78" s="10"/>
      <c r="G78" s="16"/>
      <c r="H78" s="16"/>
      <c r="I78" s="16"/>
    </row>
    <row r="79" spans="1:9" ht="9.75" customHeight="1">
      <c r="A79" s="7"/>
      <c r="B79" s="78"/>
      <c r="C79" s="78"/>
      <c r="D79" s="7"/>
      <c r="E79" s="39"/>
      <c r="F79" s="40"/>
      <c r="G79" s="41"/>
      <c r="H79" s="41"/>
      <c r="I79" s="41"/>
    </row>
    <row r="80" spans="1:9">
      <c r="A80" s="42">
        <v>2</v>
      </c>
      <c r="B80" s="76" t="s">
        <v>78</v>
      </c>
      <c r="C80" s="76"/>
      <c r="D80" s="43" t="s">
        <v>17</v>
      </c>
      <c r="E80" s="29">
        <f>E82+E83+E84+E85</f>
        <v>8119.9000000000005</v>
      </c>
      <c r="F80" s="30">
        <f>F82+F83+F84+F85</f>
        <v>4998.53</v>
      </c>
      <c r="G80" s="30">
        <f>ROUND(G82+G83+G84+G85,2)</f>
        <v>4041.48</v>
      </c>
      <c r="H80" s="30">
        <f>ROUND(H82+H83+H84+H85,2)</f>
        <v>926.41</v>
      </c>
      <c r="I80" s="30">
        <f>ROUND(I82+I83+I84+I85,2)</f>
        <v>30.64</v>
      </c>
    </row>
    <row r="81" spans="1:9" ht="9.75" customHeight="1">
      <c r="A81" s="37"/>
      <c r="B81" s="71" t="s">
        <v>18</v>
      </c>
      <c r="C81" s="71"/>
      <c r="D81" s="7"/>
      <c r="E81" s="15"/>
      <c r="F81" s="14"/>
      <c r="G81" s="16"/>
      <c r="H81" s="16"/>
      <c r="I81" s="16"/>
    </row>
    <row r="82" spans="1:9" ht="12.75" customHeight="1">
      <c r="A82" s="7"/>
      <c r="B82" s="70" t="s">
        <v>55</v>
      </c>
      <c r="C82" s="70"/>
      <c r="D82" s="7" t="s">
        <v>17</v>
      </c>
      <c r="E82" s="8">
        <f>'[1]9 місяців'!F81+'[1]ІУ квартал'!F82</f>
        <v>5665.6</v>
      </c>
      <c r="F82" s="8">
        <f>'[1]9 місяців'!G81+'[1]ІУ квартал'!G82</f>
        <v>3816.6200000000003</v>
      </c>
      <c r="G82" s="18">
        <f>'[1]9 місяців'!H81+'[1]ІУ квартал'!H82</f>
        <v>3085.9459999999999</v>
      </c>
      <c r="H82" s="18">
        <f>'[1]9 місяців'!I81+'[1]ІУ квартал'!I82</f>
        <v>707.30899999999997</v>
      </c>
      <c r="I82" s="18">
        <f>'[1]9 місяців'!J81+'[1]ІУ квартал'!J82</f>
        <v>23.363999999999997</v>
      </c>
    </row>
    <row r="83" spans="1:9" ht="12.75" customHeight="1">
      <c r="A83" s="7"/>
      <c r="B83" s="70" t="s">
        <v>38</v>
      </c>
      <c r="C83" s="70"/>
      <c r="D83" s="7" t="s">
        <v>17</v>
      </c>
      <c r="E83" s="8">
        <f>'[1]9 місяців'!F82+'[1]ІУ квартал'!F83</f>
        <v>1246.5</v>
      </c>
      <c r="F83" s="8">
        <f>'[1]9 місяців'!G82+'[1]ІУ квартал'!G83</f>
        <v>735.55</v>
      </c>
      <c r="G83" s="18">
        <f>'[1]9 місяців'!H82+'[1]ІУ квартал'!H83</f>
        <v>594.73299999999995</v>
      </c>
      <c r="H83" s="18">
        <f>'[1]9 місяців'!I82+'[1]ІУ квартал'!I83</f>
        <v>136.30700000000002</v>
      </c>
      <c r="I83" s="18">
        <f>'[1]9 місяців'!J82+'[1]ІУ квартал'!J83</f>
        <v>4.51</v>
      </c>
    </row>
    <row r="84" spans="1:9" ht="12" customHeight="1">
      <c r="A84" s="7"/>
      <c r="B84" s="70" t="s">
        <v>56</v>
      </c>
      <c r="C84" s="70"/>
      <c r="D84" s="7" t="s">
        <v>17</v>
      </c>
      <c r="E84" s="8">
        <f>'[1]9 місяців'!F83+'[1]ІУ квартал'!F84</f>
        <v>262.59999999999997</v>
      </c>
      <c r="F84" s="8">
        <f>'[1]9 місяців'!G83+'[1]ІУ квартал'!G84</f>
        <v>229.57</v>
      </c>
      <c r="G84" s="18">
        <f>'[1]9 місяців'!H83+'[1]ІУ квартал'!H84</f>
        <v>185.63099999999997</v>
      </c>
      <c r="H84" s="18">
        <f>'[1]9 місяців'!I83+'[1]ІУ квартал'!I84</f>
        <v>42.536999999999999</v>
      </c>
      <c r="I84" s="18">
        <f>'[1]9 місяців'!J83+'[1]ІУ квартал'!J84</f>
        <v>1.4010000000000002</v>
      </c>
    </row>
    <row r="85" spans="1:9" ht="13.5" customHeight="1">
      <c r="A85" s="7"/>
      <c r="B85" s="70" t="s">
        <v>61</v>
      </c>
      <c r="C85" s="70"/>
      <c r="D85" s="7" t="s">
        <v>17</v>
      </c>
      <c r="E85" s="40">
        <f>E87+E88+E89+E90+E91+E92+E93+E94+E95+E96+E97+E98</f>
        <v>945.2</v>
      </c>
      <c r="F85" s="40">
        <f>F87+F88+F89+F90+F91+F92+F93+F94+F95+F96+F97+F98+F99</f>
        <v>216.79000000000002</v>
      </c>
      <c r="G85" s="40">
        <f t="shared" ref="G85:I85" si="2">G87+G88+G89+G90+G91+G92+G93+G94+G95+G96+G97+G98+G99</f>
        <v>175.16699999999997</v>
      </c>
      <c r="H85" s="40">
        <f t="shared" si="2"/>
        <v>40.257000000000005</v>
      </c>
      <c r="I85" s="40">
        <f t="shared" si="2"/>
        <v>1.3680000000000001</v>
      </c>
    </row>
    <row r="86" spans="1:9" ht="9" customHeight="1">
      <c r="A86" s="7"/>
      <c r="B86" s="71" t="s">
        <v>18</v>
      </c>
      <c r="C86" s="71"/>
      <c r="D86" s="7"/>
      <c r="E86" s="18"/>
      <c r="F86" s="18"/>
      <c r="G86" s="18"/>
      <c r="H86" s="18"/>
      <c r="I86" s="18"/>
    </row>
    <row r="87" spans="1:9" ht="12" customHeight="1">
      <c r="A87" s="7"/>
      <c r="B87" s="75" t="s">
        <v>79</v>
      </c>
      <c r="C87" s="75"/>
      <c r="D87" s="7" t="s">
        <v>17</v>
      </c>
      <c r="E87" s="8">
        <f>'[1]9 місяців'!F86+'[1]ІУ квартал'!F87</f>
        <v>33</v>
      </c>
      <c r="F87" s="8">
        <f>'[1]9 місяців'!G86+'[1]ІУ квартал'!G87</f>
        <v>25.41</v>
      </c>
      <c r="G87" s="18">
        <f>'[1]9 місяців'!H86+'[1]ІУ квартал'!H87</f>
        <v>20.526</v>
      </c>
      <c r="H87" s="18">
        <f>'[1]9 місяців'!I86+'[1]ІУ квартал'!I87</f>
        <v>4.7119999999999997</v>
      </c>
      <c r="I87" s="18">
        <f>'[1]9 місяців'!J86+'[1]ІУ квартал'!J87</f>
        <v>0.17199999999999999</v>
      </c>
    </row>
    <row r="88" spans="1:9" ht="12" customHeight="1">
      <c r="A88" s="7"/>
      <c r="B88" s="75" t="s">
        <v>64</v>
      </c>
      <c r="C88" s="75"/>
      <c r="D88" s="7" t="s">
        <v>17</v>
      </c>
      <c r="E88" s="8">
        <f>'[1]9 місяців'!F87+'[1]ІУ квартал'!F88</f>
        <v>2</v>
      </c>
      <c r="F88" s="8">
        <f>'[1]9 місяців'!G87+'[1]ІУ квартал'!G88</f>
        <v>5.77</v>
      </c>
      <c r="G88" s="18">
        <f>'[1]9 місяців'!H87+'[1]ІУ квартал'!H88</f>
        <v>4.6560000000000006</v>
      </c>
      <c r="H88" s="18">
        <f>'[1]9 місяців'!I87+'[1]ІУ квартал'!I88</f>
        <v>1.0720000000000001</v>
      </c>
      <c r="I88" s="18">
        <f>'[1]9 місяців'!J87+'[1]ІУ квартал'!J88</f>
        <v>4.1999999999999996E-2</v>
      </c>
    </row>
    <row r="89" spans="1:9" ht="12.75" customHeight="1">
      <c r="A89" s="7"/>
      <c r="B89" s="75" t="s">
        <v>73</v>
      </c>
      <c r="C89" s="75"/>
      <c r="D89" s="7" t="s">
        <v>17</v>
      </c>
      <c r="E89" s="8">
        <f>'[1]9 місяців'!F88+'[1]ІУ квартал'!F89</f>
        <v>1.1000000000000001</v>
      </c>
      <c r="F89" s="8">
        <f>'[1]9 місяців'!G88+'[1]ІУ квартал'!G89</f>
        <v>4.25</v>
      </c>
      <c r="G89" s="18">
        <f>'[1]9 місяців'!H88+'[1]ІУ квартал'!H89</f>
        <v>3.4449999999999998</v>
      </c>
      <c r="H89" s="18">
        <f>'[1]9 місяців'!I88+'[1]ІУ квартал'!I89</f>
        <v>0.79100000000000004</v>
      </c>
      <c r="I89" s="18">
        <f>'[1]9 місяців'!J88+'[1]ІУ квартал'!J89</f>
        <v>1.4E-2</v>
      </c>
    </row>
    <row r="90" spans="1:9" ht="12.75" customHeight="1">
      <c r="A90" s="7"/>
      <c r="B90" s="75" t="s">
        <v>62</v>
      </c>
      <c r="C90" s="75"/>
      <c r="D90" s="7" t="s">
        <v>17</v>
      </c>
      <c r="E90" s="8">
        <f>'[1]9 місяців'!F89+'[1]ІУ квартал'!F90</f>
        <v>11.999999999999998</v>
      </c>
      <c r="F90" s="8">
        <f>'[1]9 місяців'!G89+'[1]ІУ квартал'!G90</f>
        <v>9.6499999999999986</v>
      </c>
      <c r="G90" s="18">
        <f>'[1]9 місяців'!H89+'[1]ІУ квартал'!H90</f>
        <v>7.7960000000000003</v>
      </c>
      <c r="H90" s="18">
        <f>'[1]9 місяців'!I89+'[1]ІУ квартал'!I90</f>
        <v>1.7919999999999998</v>
      </c>
      <c r="I90" s="18">
        <f>'[1]9 місяців'!J89+'[1]ІУ квартал'!J90</f>
        <v>6.2E-2</v>
      </c>
    </row>
    <row r="91" spans="1:9" ht="12.75" customHeight="1">
      <c r="A91" s="7"/>
      <c r="B91" s="75" t="s">
        <v>80</v>
      </c>
      <c r="C91" s="75"/>
      <c r="D91" s="7" t="s">
        <v>17</v>
      </c>
      <c r="E91" s="8">
        <f>'[1]9 місяців'!F90+'[1]ІУ квартал'!F91</f>
        <v>6</v>
      </c>
      <c r="F91" s="8">
        <f>'[1]9 місяців'!G90+'[1]ІУ квартал'!G91</f>
        <v>14.950000000000001</v>
      </c>
      <c r="G91" s="18">
        <f>'[1]9 місяців'!H90+'[1]ІУ квартал'!H91</f>
        <v>12.104000000000001</v>
      </c>
      <c r="H91" s="18">
        <f>'[1]9 місяців'!I90+'[1]ІУ квартал'!I91</f>
        <v>2.7720000000000002</v>
      </c>
      <c r="I91" s="18">
        <f>'[1]9 місяців'!J90+'[1]ІУ квартал'!J91</f>
        <v>7.400000000000001E-2</v>
      </c>
    </row>
    <row r="92" spans="1:9" ht="12.75" customHeight="1">
      <c r="A92" s="7"/>
      <c r="B92" s="75" t="s">
        <v>81</v>
      </c>
      <c r="C92" s="75"/>
      <c r="D92" s="7" t="s">
        <v>17</v>
      </c>
      <c r="E92" s="8">
        <f>'[1]9 місяців'!F91+'[1]ІУ квартал'!F92</f>
        <v>805</v>
      </c>
      <c r="F92" s="8">
        <f>'[1]9 місяців'!G91+'[1]ІУ квартал'!G92</f>
        <v>23.639999999999997</v>
      </c>
      <c r="G92" s="18">
        <f>'[1]9 місяців'!H91+'[1]ІУ квартал'!H92</f>
        <v>19.13</v>
      </c>
      <c r="H92" s="18">
        <f>'[1]9 місяців'!I91+'[1]ІУ квартал'!I92</f>
        <v>4.370000000000001</v>
      </c>
      <c r="I92" s="18">
        <f>'[1]9 місяців'!J91+'[1]ІУ квартал'!J92</f>
        <v>0.14000000000000001</v>
      </c>
    </row>
    <row r="93" spans="1:9" ht="13.5" customHeight="1">
      <c r="A93" s="7"/>
      <c r="B93" s="75" t="s">
        <v>82</v>
      </c>
      <c r="C93" s="75"/>
      <c r="D93" s="7" t="s">
        <v>17</v>
      </c>
      <c r="E93" s="8">
        <f>'[1]9 місяців'!F92+'[1]ІУ квартал'!F93</f>
        <v>60</v>
      </c>
      <c r="F93" s="8">
        <f>'[1]9 місяців'!G92+'[1]ІУ квартал'!G93</f>
        <v>60.57</v>
      </c>
      <c r="G93" s="18">
        <f>'[1]9 місяців'!H92+'[1]ІУ квартал'!H93</f>
        <v>48.924999999999997</v>
      </c>
      <c r="H93" s="18">
        <f>'[1]9 місяців'!I92+'[1]ІУ квартал'!I93</f>
        <v>11.257999999999999</v>
      </c>
      <c r="I93" s="18">
        <f>'[1]9 місяців'!J92+'[1]ІУ квартал'!J93</f>
        <v>0.38700000000000001</v>
      </c>
    </row>
    <row r="94" spans="1:9" ht="11.25" customHeight="1">
      <c r="A94" s="7"/>
      <c r="B94" s="75" t="s">
        <v>83</v>
      </c>
      <c r="C94" s="75"/>
      <c r="D94" s="7" t="s">
        <v>17</v>
      </c>
      <c r="E94" s="8">
        <f>'[1]9 місяців'!F93+'[1]ІУ квартал'!F94</f>
        <v>6.5</v>
      </c>
      <c r="F94" s="8">
        <f>'[1]9 місяців'!G93+'[1]ІУ квартал'!G94</f>
        <v>14.95</v>
      </c>
      <c r="G94" s="18">
        <f>'[1]9 місяців'!H93+'[1]ІУ квартал'!H94</f>
        <v>12.077</v>
      </c>
      <c r="H94" s="18">
        <f>'[1]9 місяців'!I93+'[1]ІУ квартал'!I94</f>
        <v>2.77</v>
      </c>
      <c r="I94" s="18">
        <f>'[1]9 місяців'!J93+'[1]ІУ квартал'!J94</f>
        <v>0.10300000000000001</v>
      </c>
    </row>
    <row r="95" spans="1:9" ht="12" customHeight="1">
      <c r="A95" s="7"/>
      <c r="B95" s="75" t="s">
        <v>84</v>
      </c>
      <c r="C95" s="75"/>
      <c r="D95" s="7" t="s">
        <v>17</v>
      </c>
      <c r="E95" s="8">
        <f>'[1]9 місяців'!F94+'[1]ІУ квартал'!F95</f>
        <v>16</v>
      </c>
      <c r="F95" s="8">
        <f>'[1]9 місяців'!G94+'[1]ІУ квартал'!G95</f>
        <v>9.86</v>
      </c>
      <c r="G95" s="18">
        <f>'[1]9 місяців'!H94+'[1]ІУ квартал'!H95</f>
        <v>7.98</v>
      </c>
      <c r="H95" s="18">
        <f>'[1]9 місяців'!I94+'[1]ІУ квартал'!I95</f>
        <v>1.8199999999999998</v>
      </c>
      <c r="I95" s="18">
        <f>'[1]9 місяців'!J94+'[1]ІУ квартал'!J95</f>
        <v>0.06</v>
      </c>
    </row>
    <row r="96" spans="1:9" ht="12" customHeight="1">
      <c r="A96" s="7"/>
      <c r="B96" s="75" t="s">
        <v>85</v>
      </c>
      <c r="C96" s="75"/>
      <c r="D96" s="7" t="s">
        <v>17</v>
      </c>
      <c r="E96" s="8">
        <f>'[1]9 місяців'!F95+'[1]ІУ квартал'!F96</f>
        <v>3.5999999999999996</v>
      </c>
      <c r="F96" s="8">
        <f>'[1]9 місяців'!G95+'[1]ІУ квартал'!G96</f>
        <v>3.6900000000000004</v>
      </c>
      <c r="G96" s="18">
        <f>'[1]9 місяців'!H95+'[1]ІУ квартал'!H96</f>
        <v>2.9980000000000002</v>
      </c>
      <c r="H96" s="18">
        <f>'[1]9 місяців'!I95+'[1]ІУ квартал'!I96</f>
        <v>0.69000000000000006</v>
      </c>
      <c r="I96" s="18">
        <f>'[1]9 місяців'!J95+'[1]ІУ квартал'!J96</f>
        <v>4.0000000000000001E-3</v>
      </c>
    </row>
    <row r="97" spans="1:9" ht="13.5" customHeight="1">
      <c r="A97" s="7"/>
      <c r="B97" s="64" t="s">
        <v>86</v>
      </c>
      <c r="C97" s="64"/>
      <c r="D97" s="7" t="s">
        <v>17</v>
      </c>
      <c r="E97" s="8">
        <f>'[1]9 місяців'!F96+'[1]ІУ квартал'!F97</f>
        <v>0</v>
      </c>
      <c r="F97" s="8">
        <f>'[1]9 місяців'!G96+'[1]ІУ квартал'!G97</f>
        <v>6.36</v>
      </c>
      <c r="G97" s="18">
        <f>'[1]9 місяців'!H96+'[1]ІУ квартал'!H97</f>
        <v>5.15</v>
      </c>
      <c r="H97" s="18">
        <f>'[1]9 місяців'!I96+'[1]ІУ квартал'!I97</f>
        <v>1.1700000000000002</v>
      </c>
      <c r="I97" s="18">
        <f>'[1]9 місяців'!J96+'[1]ІУ квартал'!J97</f>
        <v>0.04</v>
      </c>
    </row>
    <row r="98" spans="1:9" ht="13.5" customHeight="1">
      <c r="A98" s="7"/>
      <c r="B98" s="64" t="s">
        <v>87</v>
      </c>
      <c r="C98" s="64"/>
      <c r="D98" s="7" t="s">
        <v>17</v>
      </c>
      <c r="E98" s="8">
        <f>'[1]9 місяців'!F97+'[1]ІУ квартал'!F98</f>
        <v>0</v>
      </c>
      <c r="F98" s="8">
        <f>'[1]9 місяців'!G97+'[1]ІУ квартал'!G98</f>
        <v>10.81</v>
      </c>
      <c r="G98" s="18">
        <f>'[1]9 місяців'!H97+'[1]ІУ квартал'!H98</f>
        <v>8.7100000000000009</v>
      </c>
      <c r="H98" s="18">
        <f>'[1]9 місяців'!I97+'[1]ІУ квартал'!I98</f>
        <v>2.02</v>
      </c>
      <c r="I98" s="18">
        <f>'[1]9 місяців'!J97+'[1]ІУ квартал'!J98</f>
        <v>0.08</v>
      </c>
    </row>
    <row r="99" spans="1:9" ht="14.25" customHeight="1">
      <c r="A99" s="7"/>
      <c r="B99" s="72" t="s">
        <v>88</v>
      </c>
      <c r="C99" s="73"/>
      <c r="D99" s="33" t="s">
        <v>17</v>
      </c>
      <c r="E99" s="18"/>
      <c r="F99" s="8">
        <f>'[1]9 місяців'!G98+'[1]ІУ квартал'!G99</f>
        <v>26.88</v>
      </c>
      <c r="G99" s="18">
        <f>'[1]9 місяців'!H98+'[1]ІУ квартал'!H99</f>
        <v>21.67</v>
      </c>
      <c r="H99" s="18">
        <f>'[1]9 місяців'!I98+'[1]ІУ квартал'!I99</f>
        <v>5.0199999999999996</v>
      </c>
      <c r="I99" s="18">
        <f>'[1]9 місяців'!J98+'[1]ІУ квартал'!J99</f>
        <v>0.19</v>
      </c>
    </row>
    <row r="100" spans="1:9" ht="8.25" customHeight="1">
      <c r="A100" s="7"/>
      <c r="B100" s="37"/>
      <c r="C100" s="37"/>
      <c r="D100" s="7"/>
      <c r="E100" s="39"/>
      <c r="F100" s="40"/>
      <c r="G100" s="16"/>
      <c r="H100" s="16"/>
      <c r="I100" s="16"/>
    </row>
    <row r="101" spans="1:9">
      <c r="A101" s="42">
        <v>3</v>
      </c>
      <c r="B101" s="74" t="s">
        <v>89</v>
      </c>
      <c r="C101" s="74"/>
      <c r="D101" s="42" t="s">
        <v>17</v>
      </c>
      <c r="E101" s="29">
        <f>E103+E104+E105</f>
        <v>3850</v>
      </c>
      <c r="F101" s="30">
        <f>F103+F104+F105</f>
        <v>2114.2199999999998</v>
      </c>
      <c r="G101" s="30">
        <f>G103+G104+G105</f>
        <v>0</v>
      </c>
      <c r="H101" s="30">
        <f>H103+H104+H105</f>
        <v>0</v>
      </c>
      <c r="I101" s="30">
        <f>I103+I104+I105</f>
        <v>2114.2199999999998</v>
      </c>
    </row>
    <row r="102" spans="1:9" ht="9.75" customHeight="1">
      <c r="A102" s="37"/>
      <c r="B102" s="71" t="s">
        <v>18</v>
      </c>
      <c r="C102" s="71"/>
      <c r="D102" s="7"/>
      <c r="E102" s="15"/>
      <c r="F102" s="14"/>
      <c r="G102" s="16"/>
      <c r="H102" s="16"/>
      <c r="I102" s="16"/>
    </row>
    <row r="103" spans="1:9" ht="13.5" customHeight="1">
      <c r="A103" s="7"/>
      <c r="B103" s="70" t="s">
        <v>55</v>
      </c>
      <c r="C103" s="70"/>
      <c r="D103" s="7" t="s">
        <v>17</v>
      </c>
      <c r="E103" s="44">
        <f>'[1]9 місяців'!F101+'[1]ІУ квартал'!F103</f>
        <v>1539.9</v>
      </c>
      <c r="F103" s="45">
        <f>'[1]9 місяців'!G101+'[1]ІУ квартал'!G103</f>
        <v>959.70999999999992</v>
      </c>
      <c r="G103" s="16"/>
      <c r="H103" s="16"/>
      <c r="I103" s="16">
        <f>F103</f>
        <v>959.70999999999992</v>
      </c>
    </row>
    <row r="104" spans="1:9" ht="14.25" customHeight="1">
      <c r="A104" s="7"/>
      <c r="B104" s="70" t="s">
        <v>38</v>
      </c>
      <c r="C104" s="70"/>
      <c r="D104" s="7" t="s">
        <v>17</v>
      </c>
      <c r="E104" s="44">
        <f>'[1]9 місяців'!F102+'[1]ІУ квартал'!F104</f>
        <v>338.8</v>
      </c>
      <c r="F104" s="45">
        <f>'[1]9 місяців'!G102+'[1]ІУ квартал'!G104</f>
        <v>197.14000000000001</v>
      </c>
      <c r="G104" s="16"/>
      <c r="H104" s="16"/>
      <c r="I104" s="16">
        <f>F104</f>
        <v>197.14000000000001</v>
      </c>
    </row>
    <row r="105" spans="1:9" ht="12.75" customHeight="1">
      <c r="A105" s="7"/>
      <c r="B105" s="70" t="s">
        <v>61</v>
      </c>
      <c r="C105" s="70"/>
      <c r="D105" s="7" t="s">
        <v>17</v>
      </c>
      <c r="E105" s="46">
        <f>E107+E108+E109+E110+E111+E112+E118+E113+E114+E115</f>
        <v>1971.3</v>
      </c>
      <c r="F105" s="47">
        <f>F107+F108+F109+F110+F111+F118+F112+F113+F114+F115+F116+F117</f>
        <v>957.36999999999978</v>
      </c>
      <c r="G105" s="14"/>
      <c r="H105" s="14"/>
      <c r="I105" s="14">
        <f>I107+I108+I109+I110+I111+I118+I112+I113+I114+I115+I116+I117</f>
        <v>957.36999999999978</v>
      </c>
    </row>
    <row r="106" spans="1:9" ht="8.25" customHeight="1">
      <c r="A106" s="7"/>
      <c r="B106" s="71" t="s">
        <v>18</v>
      </c>
      <c r="C106" s="71"/>
      <c r="D106" s="7"/>
      <c r="E106" s="48"/>
      <c r="F106" s="47"/>
      <c r="G106" s="16"/>
      <c r="H106" s="16"/>
      <c r="I106" s="16"/>
    </row>
    <row r="107" spans="1:9" ht="12" customHeight="1">
      <c r="A107" s="7"/>
      <c r="B107" s="70" t="s">
        <v>90</v>
      </c>
      <c r="C107" s="70"/>
      <c r="D107" s="7" t="s">
        <v>17</v>
      </c>
      <c r="E107" s="44">
        <f>'[1]9 місяців'!F105+'[1]ІУ квартал'!F107</f>
        <v>608.29999999999995</v>
      </c>
      <c r="F107" s="45">
        <f>'[1]9 місяців'!G105+'[1]ІУ квартал'!G107</f>
        <v>390.12</v>
      </c>
      <c r="G107" s="16"/>
      <c r="H107" s="16"/>
      <c r="I107" s="16">
        <f t="shared" ref="I107:I115" si="3">F107</f>
        <v>390.12</v>
      </c>
    </row>
    <row r="108" spans="1:9" ht="12" customHeight="1">
      <c r="A108" s="7"/>
      <c r="B108" s="70" t="s">
        <v>91</v>
      </c>
      <c r="C108" s="70"/>
      <c r="D108" s="7" t="s">
        <v>17</v>
      </c>
      <c r="E108" s="44">
        <f>'[1]9 місяців'!F106+'[1]ІУ квартал'!F108</f>
        <v>488.2</v>
      </c>
      <c r="F108" s="45">
        <f>'[1]9 місяців'!G106+'[1]ІУ квартал'!G108</f>
        <v>263.69</v>
      </c>
      <c r="G108" s="16"/>
      <c r="H108" s="16"/>
      <c r="I108" s="16">
        <f t="shared" si="3"/>
        <v>263.69</v>
      </c>
    </row>
    <row r="109" spans="1:9" ht="12.75" customHeight="1">
      <c r="A109" s="7"/>
      <c r="B109" s="64" t="s">
        <v>92</v>
      </c>
      <c r="C109" s="64"/>
      <c r="D109" s="7" t="s">
        <v>17</v>
      </c>
      <c r="E109" s="44">
        <f>'[1]9 місяців'!F107+'[1]ІУ квартал'!F109</f>
        <v>180</v>
      </c>
      <c r="F109" s="45">
        <f>'[1]9 місяців'!G107+'[1]ІУ квартал'!G109</f>
        <v>166.67999999999998</v>
      </c>
      <c r="G109" s="49"/>
      <c r="H109" s="49"/>
      <c r="I109" s="49">
        <f t="shared" si="3"/>
        <v>166.67999999999998</v>
      </c>
    </row>
    <row r="110" spans="1:9" ht="12.75" customHeight="1">
      <c r="A110" s="7"/>
      <c r="B110" s="64" t="s">
        <v>64</v>
      </c>
      <c r="C110" s="64"/>
      <c r="D110" s="7" t="s">
        <v>17</v>
      </c>
      <c r="E110" s="44">
        <f>'[1]9 місяців'!F108+'[1]ІУ квартал'!F110</f>
        <v>4</v>
      </c>
      <c r="F110" s="45">
        <f>'[1]9 місяців'!G108+'[1]ІУ квартал'!G110</f>
        <v>0</v>
      </c>
      <c r="G110" s="49"/>
      <c r="H110" s="49"/>
      <c r="I110" s="50">
        <f t="shared" si="3"/>
        <v>0</v>
      </c>
    </row>
    <row r="111" spans="1:9" ht="12" customHeight="1">
      <c r="A111" s="7"/>
      <c r="B111" s="64" t="s">
        <v>93</v>
      </c>
      <c r="C111" s="64"/>
      <c r="D111" s="7" t="s">
        <v>17</v>
      </c>
      <c r="E111" s="44">
        <f>'[1]9 місяців'!F109+'[1]ІУ квартал'!F111</f>
        <v>1</v>
      </c>
      <c r="F111" s="45">
        <f>'[1]9 місяців'!G109+'[1]ІУ квартал'!G111</f>
        <v>0</v>
      </c>
      <c r="G111" s="16"/>
      <c r="H111" s="16"/>
      <c r="I111" s="50">
        <f t="shared" si="3"/>
        <v>0</v>
      </c>
    </row>
    <row r="112" spans="1:9" ht="12" customHeight="1">
      <c r="A112" s="7"/>
      <c r="B112" s="64" t="s">
        <v>80</v>
      </c>
      <c r="C112" s="64"/>
      <c r="D112" s="7" t="s">
        <v>17</v>
      </c>
      <c r="E112" s="44">
        <f>'[1]9 місяців'!F110+'[1]ІУ квартал'!F112</f>
        <v>22</v>
      </c>
      <c r="F112" s="45">
        <f>'[1]9 місяців'!G110+'[1]ІУ квартал'!G112</f>
        <v>2.0099999999999998</v>
      </c>
      <c r="G112" s="16"/>
      <c r="H112" s="16"/>
      <c r="I112" s="49">
        <f t="shared" si="3"/>
        <v>2.0099999999999998</v>
      </c>
    </row>
    <row r="113" spans="1:9">
      <c r="A113" s="7"/>
      <c r="B113" s="64" t="s">
        <v>73</v>
      </c>
      <c r="C113" s="64"/>
      <c r="D113" s="7" t="s">
        <v>17</v>
      </c>
      <c r="E113" s="44">
        <f>'[1]9 місяців'!F111+'[1]ІУ квартал'!F113</f>
        <v>1.1000000000000001</v>
      </c>
      <c r="F113" s="45">
        <f>'[1]9 місяців'!G111+'[1]ІУ квартал'!G113</f>
        <v>1.26</v>
      </c>
      <c r="G113" s="16"/>
      <c r="H113" s="16"/>
      <c r="I113" s="49">
        <f t="shared" si="3"/>
        <v>1.26</v>
      </c>
    </row>
    <row r="114" spans="1:9">
      <c r="A114" s="7"/>
      <c r="B114" s="64" t="s">
        <v>94</v>
      </c>
      <c r="C114" s="64"/>
      <c r="D114" s="7" t="s">
        <v>17</v>
      </c>
      <c r="E114" s="44">
        <f>'[1]9 місяців'!F112+'[1]ІУ квартал'!F114</f>
        <v>666.7</v>
      </c>
      <c r="F114" s="45">
        <f>'[1]9 місяців'!G112+'[1]ІУ квартал'!G114</f>
        <v>22.89</v>
      </c>
      <c r="G114" s="16"/>
      <c r="H114" s="16"/>
      <c r="I114" s="50">
        <f t="shared" si="3"/>
        <v>22.89</v>
      </c>
    </row>
    <row r="115" spans="1:9" ht="12.75" customHeight="1">
      <c r="A115" s="7"/>
      <c r="B115" s="64" t="s">
        <v>95</v>
      </c>
      <c r="C115" s="64"/>
      <c r="D115" s="7" t="s">
        <v>17</v>
      </c>
      <c r="E115" s="44">
        <f>'[1]9 місяців'!F113+'[1]ІУ квартал'!F115</f>
        <v>0</v>
      </c>
      <c r="F115" s="45">
        <f>'[1]9 місяців'!G113+'[1]ІУ квартал'!G115</f>
        <v>94.17</v>
      </c>
      <c r="G115" s="16"/>
      <c r="H115" s="16"/>
      <c r="I115" s="50">
        <f t="shared" si="3"/>
        <v>94.17</v>
      </c>
    </row>
    <row r="116" spans="1:9" ht="12.75" customHeight="1">
      <c r="A116" s="7"/>
      <c r="B116" s="68" t="s">
        <v>86</v>
      </c>
      <c r="C116" s="69"/>
      <c r="D116" s="7" t="s">
        <v>17</v>
      </c>
      <c r="E116" s="44">
        <f>'[1]9 місяців'!F114+'[1]ІУ квартал'!F116</f>
        <v>0</v>
      </c>
      <c r="F116" s="45">
        <f>'[1]9 місяців'!G114+'[1]ІУ квартал'!G116</f>
        <v>15.649999999999999</v>
      </c>
      <c r="G116" s="16"/>
      <c r="H116" s="16"/>
      <c r="I116" s="49">
        <f>F116</f>
        <v>15.649999999999999</v>
      </c>
    </row>
    <row r="117" spans="1:9" ht="12" customHeight="1">
      <c r="A117" s="7"/>
      <c r="B117" s="64" t="s">
        <v>62</v>
      </c>
      <c r="C117" s="64"/>
      <c r="D117" s="33" t="s">
        <v>17</v>
      </c>
      <c r="E117" s="44">
        <f>'[1]9 місяців'!F115+'[1]ІУ квартал'!F117</f>
        <v>0</v>
      </c>
      <c r="F117" s="45">
        <f>'[1]9 місяців'!G115+'[1]ІУ квартал'!G117</f>
        <v>0.9</v>
      </c>
      <c r="G117" s="16"/>
      <c r="H117" s="16"/>
      <c r="I117" s="49">
        <f>F117</f>
        <v>0.9</v>
      </c>
    </row>
    <row r="118" spans="1:9" ht="6.75" customHeight="1">
      <c r="A118" s="7"/>
      <c r="B118" s="37"/>
      <c r="C118" s="37"/>
      <c r="D118" s="7"/>
      <c r="E118" s="9"/>
      <c r="F118" s="9"/>
      <c r="G118" s="14"/>
      <c r="H118" s="14"/>
      <c r="I118" s="14"/>
    </row>
    <row r="119" spans="1:9">
      <c r="A119" s="51">
        <v>4</v>
      </c>
      <c r="B119" s="65" t="s">
        <v>96</v>
      </c>
      <c r="C119" s="65"/>
      <c r="D119" s="12" t="s">
        <v>17</v>
      </c>
      <c r="E119" s="52">
        <f>'[1]9 місяців'!F117+'[1]ІУ квартал'!F119</f>
        <v>4565.3</v>
      </c>
      <c r="F119" s="53">
        <f>'[1]9 місяців'!G117+'[1]ІУ квартал'!G119</f>
        <v>6953.8999999999987</v>
      </c>
      <c r="G119" s="53">
        <f>'[1]9 місяців'!H117+'[1]ІУ квартал'!H119</f>
        <v>5627.9769999999999</v>
      </c>
      <c r="H119" s="53">
        <f>'[1]9 місяців'!I117+'[1]ІУ квартал'!I119</f>
        <v>1285.75</v>
      </c>
      <c r="I119" s="53">
        <f>'[1]9 місяців'!J117+'[1]ІУ квартал'!J119</f>
        <v>40.173999999999999</v>
      </c>
    </row>
    <row r="120" spans="1:9">
      <c r="A120" s="26">
        <v>5</v>
      </c>
      <c r="B120" s="65" t="s">
        <v>97</v>
      </c>
      <c r="C120" s="65"/>
      <c r="D120" s="12" t="s">
        <v>17</v>
      </c>
      <c r="E120" s="52">
        <f>'[1]9 місяців'!F118+'[1]ІУ квартал'!F120</f>
        <v>5693</v>
      </c>
      <c r="F120" s="53">
        <f>'[1]9 місяців'!G118+'[1]ІУ квартал'!G120</f>
        <v>6440.77</v>
      </c>
      <c r="G120" s="53">
        <f>'[1]9 місяців'!H118+'[1]ІУ квартал'!H120</f>
        <v>0</v>
      </c>
      <c r="H120" s="53">
        <f>'[1]9 місяців'!I118+'[1]ІУ квартал'!I120</f>
        <v>6440.77</v>
      </c>
      <c r="I120" s="53">
        <f>'[1]9 місяців'!J118+'[1]ІУ квартал'!J120</f>
        <v>0</v>
      </c>
    </row>
    <row r="121" spans="1:9">
      <c r="A121" s="26">
        <v>5</v>
      </c>
      <c r="B121" s="65" t="s">
        <v>98</v>
      </c>
      <c r="C121" s="65"/>
      <c r="D121" s="12" t="s">
        <v>17</v>
      </c>
      <c r="E121" s="13"/>
      <c r="F121" s="16"/>
      <c r="G121" s="14"/>
      <c r="H121" s="14"/>
      <c r="I121" s="14"/>
    </row>
    <row r="122" spans="1:9">
      <c r="A122" s="54" t="s">
        <v>99</v>
      </c>
      <c r="B122" s="66" t="s">
        <v>100</v>
      </c>
      <c r="C122" s="66"/>
      <c r="D122" s="54" t="s">
        <v>17</v>
      </c>
      <c r="E122" s="24">
        <f>E21-E23</f>
        <v>-62906.733333333337</v>
      </c>
      <c r="F122" s="25">
        <f>F21-F23</f>
        <v>-15562.629999999976</v>
      </c>
      <c r="G122" s="25">
        <f>G21-G23</f>
        <v>-71449.68700000002</v>
      </c>
      <c r="H122" s="25">
        <f>H21-H23</f>
        <v>55746.890000000014</v>
      </c>
      <c r="I122" s="25">
        <f>I21-I23</f>
        <v>140.16599999999971</v>
      </c>
    </row>
    <row r="123" spans="1:9">
      <c r="A123" s="37"/>
      <c r="B123" s="67"/>
      <c r="C123" s="67"/>
      <c r="D123" s="55"/>
      <c r="E123" s="55"/>
      <c r="F123" s="56"/>
      <c r="G123" s="57"/>
      <c r="H123" s="57"/>
      <c r="I123" s="57"/>
    </row>
    <row r="124" spans="1:9" ht="15.75">
      <c r="A124" s="55"/>
      <c r="B124" s="61" t="s">
        <v>101</v>
      </c>
      <c r="C124" s="61"/>
      <c r="D124" s="58"/>
      <c r="E124" s="58"/>
      <c r="F124" s="59"/>
      <c r="G124" s="58" t="s">
        <v>102</v>
      </c>
      <c r="H124" s="55"/>
      <c r="I124" s="55"/>
    </row>
  </sheetData>
  <mergeCells count="124">
    <mergeCell ref="B121:C121"/>
    <mergeCell ref="B122:C122"/>
    <mergeCell ref="B123:C123"/>
    <mergeCell ref="B124:C124"/>
    <mergeCell ref="B115:C115"/>
    <mergeCell ref="B116:C116"/>
    <mergeCell ref="B117:C117"/>
    <mergeCell ref="B119:C119"/>
    <mergeCell ref="B120:C120"/>
    <mergeCell ref="B110:C110"/>
    <mergeCell ref="B111:C111"/>
    <mergeCell ref="B112:C112"/>
    <mergeCell ref="B113:C113"/>
    <mergeCell ref="B114:C114"/>
    <mergeCell ref="B105:C105"/>
    <mergeCell ref="B106:C106"/>
    <mergeCell ref="B107:C107"/>
    <mergeCell ref="B108:C108"/>
    <mergeCell ref="B109:C109"/>
    <mergeCell ref="B99:C99"/>
    <mergeCell ref="B101:C101"/>
    <mergeCell ref="B102:C102"/>
    <mergeCell ref="B103:C103"/>
    <mergeCell ref="B104:C104"/>
    <mergeCell ref="B94:C94"/>
    <mergeCell ref="B95:C95"/>
    <mergeCell ref="B96:C96"/>
    <mergeCell ref="B97:C97"/>
    <mergeCell ref="B98:C98"/>
    <mergeCell ref="B89:C89"/>
    <mergeCell ref="B90:C90"/>
    <mergeCell ref="B91:C91"/>
    <mergeCell ref="B92:C92"/>
    <mergeCell ref="B93:C93"/>
    <mergeCell ref="B84:C84"/>
    <mergeCell ref="B85:C85"/>
    <mergeCell ref="B86:C86"/>
    <mergeCell ref="B87:C87"/>
    <mergeCell ref="B88:C88"/>
    <mergeCell ref="B79:C79"/>
    <mergeCell ref="B80:C80"/>
    <mergeCell ref="B81:C81"/>
    <mergeCell ref="B82:C82"/>
    <mergeCell ref="B83:C83"/>
    <mergeCell ref="B74:C74"/>
    <mergeCell ref="B75:C75"/>
    <mergeCell ref="B76:C76"/>
    <mergeCell ref="B77:C77"/>
    <mergeCell ref="B78:C78"/>
    <mergeCell ref="B69:C69"/>
    <mergeCell ref="B70:C70"/>
    <mergeCell ref="B71:C71"/>
    <mergeCell ref="B72:C72"/>
    <mergeCell ref="B73:C73"/>
    <mergeCell ref="B64:C64"/>
    <mergeCell ref="B65:C65"/>
    <mergeCell ref="B66:C66"/>
    <mergeCell ref="B67:C67"/>
    <mergeCell ref="B68:C68"/>
    <mergeCell ref="B59:C59"/>
    <mergeCell ref="B60:C60"/>
    <mergeCell ref="B61:C61"/>
    <mergeCell ref="B62:C62"/>
    <mergeCell ref="B63:C63"/>
    <mergeCell ref="B54:C54"/>
    <mergeCell ref="B55:C55"/>
    <mergeCell ref="B56:C56"/>
    <mergeCell ref="B57:C57"/>
    <mergeCell ref="B58:C58"/>
    <mergeCell ref="B49:C49"/>
    <mergeCell ref="B50:C50"/>
    <mergeCell ref="B51:C51"/>
    <mergeCell ref="B52:C52"/>
    <mergeCell ref="B53:C53"/>
    <mergeCell ref="B43:C43"/>
    <mergeCell ref="B44:C44"/>
    <mergeCell ref="B45:C45"/>
    <mergeCell ref="B46:C46"/>
    <mergeCell ref="B47:C47"/>
    <mergeCell ref="B38:C38"/>
    <mergeCell ref="B39:C39"/>
    <mergeCell ref="B40:C40"/>
    <mergeCell ref="B41:C41"/>
    <mergeCell ref="B42:C42"/>
    <mergeCell ref="B33:C33"/>
    <mergeCell ref="B34:C34"/>
    <mergeCell ref="B35:C35"/>
    <mergeCell ref="B36:C36"/>
    <mergeCell ref="B37:C37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B17:C17"/>
    <mergeCell ref="B7:C7"/>
    <mergeCell ref="B8:C8"/>
    <mergeCell ref="B9:C9"/>
    <mergeCell ref="B10:C10"/>
    <mergeCell ref="B11:C11"/>
    <mergeCell ref="B12:C12"/>
    <mergeCell ref="A1:I1"/>
    <mergeCell ref="A2:I2"/>
    <mergeCell ref="A3:I3"/>
    <mergeCell ref="A5:A6"/>
    <mergeCell ref="B5:C6"/>
    <mergeCell ref="D5:D6"/>
    <mergeCell ref="E5:E6"/>
    <mergeCell ref="F5:F6"/>
    <mergeCell ref="G5:I5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Виконання</vt:lpstr>
      <vt:lpstr>ЗВІТ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Скворцов Андрій Сергійович</dc:creator>
  <cp:lastModifiedBy>User</cp:lastModifiedBy>
  <cp:lastPrinted>2025-02-26T12:49:56Z</cp:lastPrinted>
  <dcterms:created xsi:type="dcterms:W3CDTF">2023-11-06T13:35:24Z</dcterms:created>
  <dcterms:modified xsi:type="dcterms:W3CDTF">2025-02-26T13:06:26Z</dcterms:modified>
</cp:coreProperties>
</file>