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K:\42_____Kap_Bud\ВПО\Програма І\2025\Розпорядження\зміни_2026\"/>
    </mc:Choice>
  </mc:AlternateContent>
  <xr:revisionPtr revIDLastSave="0" documentId="13_ncr:1_{CCC761F7-B045-44B3-AAAF-465BE6F1E965}" xr6:coauthVersionLast="47" xr6:coauthVersionMax="47" xr10:uidLastSave="{00000000-0000-0000-0000-000000000000}"/>
  <bookViews>
    <workbookView xWindow="-120" yWindow="-120" windowWidth="29040" windowHeight="15720" firstSheet="13" activeTab="13" xr2:uid="{00000000-000D-0000-FFFF-FFFF00000000}"/>
  </bookViews>
  <sheets>
    <sheet name="Стратегічні" sheetId="2" state="hidden" r:id="rId1"/>
    <sheet name="Реновація житла під ВПО" sheetId="3" state="hidden" r:id="rId2"/>
    <sheet name="Аркуш4" sheetId="4" state="hidden" r:id="rId3"/>
    <sheet name="Аркуш2" sheetId="5" state="hidden" r:id="rId4"/>
    <sheet name="Аркуш3" sheetId="6" state="hidden" r:id="rId5"/>
    <sheet name="Аркуш1" sheetId="7" state="hidden" r:id="rId6"/>
    <sheet name="додаток 2.3" sheetId="8" state="hidden" r:id="rId7"/>
    <sheet name="Варіант 1" sheetId="9" state="hidden" r:id="rId8"/>
    <sheet name="Варіант 2" sheetId="10" state="hidden" r:id="rId9"/>
    <sheet name="Варіант 2(по напрямах)" sheetId="11" state="hidden" r:id="rId10"/>
    <sheet name="Програма капбуд_16.02" sheetId="12" state="hidden" r:id="rId11"/>
    <sheet name="Стратегічні_16.02" sheetId="13" state="hidden" r:id="rId12"/>
    <sheet name="Гуртожитки_16.02" sheetId="14" state="hidden" r:id="rId13"/>
    <sheet name="Додаток 1" sheetId="18" r:id="rId14"/>
  </sheets>
  <definedNames>
    <definedName name="_xlnm._FilterDatabase" localSheetId="7" hidden="1">'Варіант 1'!$A$7:$W$41</definedName>
    <definedName name="_xlnm._FilterDatabase" localSheetId="8" hidden="1">'Варіант 2'!$A$7:$S$42</definedName>
    <definedName name="_xlnm._FilterDatabase" localSheetId="9" hidden="1">'Варіант 2(по напрямах)'!$A$7:$S$44</definedName>
    <definedName name="_xlnm._FilterDatabase" localSheetId="12" hidden="1">Гуртожитки_16.02!$A$7:$S$34</definedName>
    <definedName name="_xlnm.Print_Titles" localSheetId="13">'Додаток 1'!$4:$6</definedName>
    <definedName name="_xlnm.Print_Area" localSheetId="13">'Додаток 1'!$A$1:$H$39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8" i="18" l="1"/>
  <c r="A10" i="18" l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9" i="18"/>
  <c r="G37" i="18"/>
  <c r="G24" i="18" l="1"/>
  <c r="G36" i="18" l="1"/>
  <c r="G35" i="18"/>
  <c r="G34" i="18"/>
  <c r="G33" i="18"/>
  <c r="G31" i="18"/>
  <c r="G29" i="18"/>
  <c r="G27" i="18"/>
  <c r="G26" i="18"/>
  <c r="G25" i="18"/>
  <c r="G22" i="18"/>
  <c r="G20" i="18"/>
  <c r="G18" i="18"/>
  <c r="G17" i="18"/>
  <c r="G16" i="18"/>
  <c r="G15" i="18"/>
  <c r="G13" i="18"/>
  <c r="G14" i="18"/>
  <c r="G9" i="18"/>
  <c r="G8" i="18"/>
  <c r="G10" i="18"/>
  <c r="G11" i="18"/>
  <c r="H38" i="18"/>
  <c r="G38" i="18" l="1"/>
  <c r="G7" i="18" l="1"/>
  <c r="H7" i="18" s="1"/>
  <c r="L33" i="14" l="1"/>
  <c r="L32" i="14"/>
  <c r="L30" i="14"/>
  <c r="L29" i="14"/>
  <c r="F29" i="14"/>
  <c r="F27" i="14"/>
  <c r="F26" i="14" s="1"/>
  <c r="J26" i="14"/>
  <c r="I26" i="14"/>
  <c r="H26" i="14"/>
  <c r="G26" i="14"/>
  <c r="E26" i="14"/>
  <c r="L25" i="14"/>
  <c r="L24" i="14"/>
  <c r="L23" i="14"/>
  <c r="G21" i="14"/>
  <c r="L19" i="14"/>
  <c r="L16" i="14"/>
  <c r="G15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7" i="14" s="1"/>
  <c r="A28" i="14" s="1"/>
  <c r="A29" i="14" s="1"/>
  <c r="A30" i="14" s="1"/>
  <c r="A31" i="14" s="1"/>
  <c r="A32" i="14" s="1"/>
  <c r="A33" i="14" s="1"/>
  <c r="A34" i="14" s="1"/>
  <c r="L10" i="14"/>
  <c r="J9" i="14"/>
  <c r="J8" i="14" s="1"/>
  <c r="I9" i="14"/>
  <c r="H9" i="14"/>
  <c r="H8" i="14" s="1"/>
  <c r="F9" i="14"/>
  <c r="E9" i="14"/>
  <c r="Q7" i="14"/>
  <c r="R7" i="14" s="1"/>
  <c r="S7" i="14" s="1"/>
  <c r="N7" i="14"/>
  <c r="O7" i="14" s="1"/>
  <c r="F7" i="14"/>
  <c r="G7" i="14" s="1"/>
  <c r="H7" i="14" s="1"/>
  <c r="I7" i="14" s="1"/>
  <c r="J7" i="14" s="1"/>
  <c r="B7" i="14"/>
  <c r="C7" i="14" s="1"/>
  <c r="D7" i="14" s="1"/>
  <c r="S18" i="13"/>
  <c r="S17" i="13"/>
  <c r="S16" i="13"/>
  <c r="S15" i="13"/>
  <c r="N15" i="13"/>
  <c r="S14" i="13"/>
  <c r="S13" i="13"/>
  <c r="S12" i="13"/>
  <c r="S11" i="13"/>
  <c r="N11" i="13"/>
  <c r="S10" i="13"/>
  <c r="N10" i="13"/>
  <c r="A10" i="13"/>
  <c r="A11" i="13" s="1"/>
  <c r="A12" i="13" s="1"/>
  <c r="A13" i="13" s="1"/>
  <c r="A14" i="13" s="1"/>
  <c r="A15" i="13" s="1"/>
  <c r="A16" i="13" s="1"/>
  <c r="A17" i="13" s="1"/>
  <c r="A18" i="13" s="1"/>
  <c r="S9" i="13"/>
  <c r="N9" i="13"/>
  <c r="N8" i="13" s="1"/>
  <c r="L8" i="13"/>
  <c r="K8" i="13"/>
  <c r="J8" i="13"/>
  <c r="I8" i="13"/>
  <c r="R42" i="12"/>
  <c r="W39" i="12"/>
  <c r="R39" i="12"/>
  <c r="W38" i="12"/>
  <c r="R38" i="12"/>
  <c r="W37" i="12"/>
  <c r="W36" i="12"/>
  <c r="W35" i="12"/>
  <c r="P34" i="12"/>
  <c r="O34" i="12"/>
  <c r="N34" i="12"/>
  <c r="M34" i="12"/>
  <c r="L34" i="12"/>
  <c r="K34" i="12"/>
  <c r="J34" i="12"/>
  <c r="I34" i="12"/>
  <c r="W33" i="12"/>
  <c r="W32" i="12"/>
  <c r="W31" i="12"/>
  <c r="W30" i="12"/>
  <c r="W29" i="12"/>
  <c r="W28" i="12"/>
  <c r="W27" i="12"/>
  <c r="R27" i="12"/>
  <c r="W26" i="12"/>
  <c r="R26" i="12"/>
  <c r="R24" i="12" s="1"/>
  <c r="O25" i="12"/>
  <c r="O24" i="12" s="1"/>
  <c r="P24" i="12"/>
  <c r="N24" i="12"/>
  <c r="M24" i="12"/>
  <c r="L24" i="12"/>
  <c r="K24" i="12"/>
  <c r="J24" i="12"/>
  <c r="I24" i="12"/>
  <c r="W23" i="12"/>
  <c r="R23" i="12"/>
  <c r="W22" i="12"/>
  <c r="R19" i="12"/>
  <c r="P19" i="12"/>
  <c r="O19" i="12"/>
  <c r="N19" i="12"/>
  <c r="M19" i="12"/>
  <c r="L19" i="12"/>
  <c r="K19" i="12"/>
  <c r="J19" i="12"/>
  <c r="I19" i="12"/>
  <c r="R17" i="12"/>
  <c r="P17" i="12"/>
  <c r="O17" i="12"/>
  <c r="N17" i="12"/>
  <c r="M17" i="12"/>
  <c r="L17" i="12"/>
  <c r="K17" i="12"/>
  <c r="J17" i="12"/>
  <c r="I17" i="12"/>
  <c r="P11" i="12"/>
  <c r="P9" i="12" s="1"/>
  <c r="O11" i="12"/>
  <c r="O9" i="12" s="1"/>
  <c r="A11" i="12"/>
  <c r="A12" i="12" s="1"/>
  <c r="A13" i="12" s="1"/>
  <c r="A14" i="12" s="1"/>
  <c r="A15" i="12" s="1"/>
  <c r="A16" i="12" s="1"/>
  <c r="A18" i="12" s="1"/>
  <c r="A20" i="12" s="1"/>
  <c r="A21" i="12" s="1"/>
  <c r="A22" i="12" s="1"/>
  <c r="A23" i="12" s="1"/>
  <c r="A25" i="12" s="1"/>
  <c r="A26" i="12" s="1"/>
  <c r="A27" i="12" s="1"/>
  <c r="A28" i="12" s="1"/>
  <c r="A29" i="12" s="1"/>
  <c r="A30" i="12" s="1"/>
  <c r="A31" i="12" s="1"/>
  <c r="A32" i="12" s="1"/>
  <c r="A33" i="12" s="1"/>
  <c r="A35" i="12" s="1"/>
  <c r="A36" i="12" s="1"/>
  <c r="A37" i="12" s="1"/>
  <c r="A38" i="12" s="1"/>
  <c r="A39" i="12" s="1"/>
  <c r="R9" i="12"/>
  <c r="N9" i="12"/>
  <c r="M9" i="12"/>
  <c r="L9" i="12"/>
  <c r="K9" i="12"/>
  <c r="J9" i="12"/>
  <c r="I9" i="12"/>
  <c r="C7" i="12"/>
  <c r="D7" i="12" s="1"/>
  <c r="E7" i="12" s="1"/>
  <c r="F7" i="12" s="1"/>
  <c r="G7" i="12" s="1"/>
  <c r="H7" i="12" s="1"/>
  <c r="I7" i="12" s="1"/>
  <c r="J7" i="12" s="1"/>
  <c r="K7" i="12" s="1"/>
  <c r="L7" i="12" s="1"/>
  <c r="M7" i="12" s="1"/>
  <c r="N7" i="12" s="1"/>
  <c r="O7" i="12" s="1"/>
  <c r="S7" i="12" s="1"/>
  <c r="K31" i="11"/>
  <c r="J31" i="11"/>
  <c r="I31" i="11"/>
  <c r="H31" i="11"/>
  <c r="G31" i="11"/>
  <c r="F31" i="11"/>
  <c r="F22" i="11"/>
  <c r="F8" i="11" s="1"/>
  <c r="J19" i="11"/>
  <c r="J8" i="11" s="1"/>
  <c r="G12" i="11"/>
  <c r="G8" i="11" s="1"/>
  <c r="K11" i="11"/>
  <c r="K8" i="11" s="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I8" i="11"/>
  <c r="H8" i="11"/>
  <c r="B7" i="11"/>
  <c r="C7" i="11" s="1"/>
  <c r="D7" i="11" s="1"/>
  <c r="E7" i="11" s="1"/>
  <c r="F7" i="11" s="1"/>
  <c r="G7" i="11" s="1"/>
  <c r="H7" i="11" s="1"/>
  <c r="I7" i="11" s="1"/>
  <c r="J7" i="11" s="1"/>
  <c r="K7" i="11" s="1"/>
  <c r="L7" i="11" s="1"/>
  <c r="M7" i="11" s="1"/>
  <c r="N7" i="11" s="1"/>
  <c r="O7" i="11" s="1"/>
  <c r="P7" i="11" s="1"/>
  <c r="Q7" i="11" s="1"/>
  <c r="R7" i="11" s="1"/>
  <c r="S7" i="11" s="1"/>
  <c r="Q37" i="10"/>
  <c r="J26" i="10"/>
  <c r="K11" i="10"/>
  <c r="A10" i="10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30" i="10" s="1"/>
  <c r="A31" i="10" s="1"/>
  <c r="A32" i="10" s="1"/>
  <c r="A33" i="10" s="1"/>
  <c r="A34" i="10" s="1"/>
  <c r="A35" i="10" s="1"/>
  <c r="A36" i="10" s="1"/>
  <c r="A37" i="10" s="1"/>
  <c r="A39" i="10" s="1"/>
  <c r="A40" i="10" s="1"/>
  <c r="A41" i="10" s="1"/>
  <c r="A42" i="10" s="1"/>
  <c r="B7" i="10"/>
  <c r="C7" i="10" s="1"/>
  <c r="D7" i="10" s="1"/>
  <c r="E7" i="10" s="1"/>
  <c r="F7" i="10" s="1"/>
  <c r="G7" i="10" s="1"/>
  <c r="H7" i="10" s="1"/>
  <c r="I7" i="10" s="1"/>
  <c r="J7" i="10" s="1"/>
  <c r="K7" i="10" s="1"/>
  <c r="L7" i="10" s="1"/>
  <c r="M7" i="10" s="1"/>
  <c r="N7" i="10" s="1"/>
  <c r="O7" i="10" s="1"/>
  <c r="P7" i="10" s="1"/>
  <c r="Q7" i="10" s="1"/>
  <c r="R7" i="10" s="1"/>
  <c r="S7" i="10" s="1"/>
  <c r="M43" i="9"/>
  <c r="L43" i="9"/>
  <c r="L45" i="9" s="1"/>
  <c r="K43" i="9"/>
  <c r="J43" i="9"/>
  <c r="I43" i="9"/>
  <c r="I39" i="9"/>
  <c r="N38" i="9"/>
  <c r="O11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3" i="9" s="1"/>
  <c r="A24" i="9" s="1"/>
  <c r="A25" i="9" s="1"/>
  <c r="A26" i="9" s="1"/>
  <c r="A27" i="9" s="1"/>
  <c r="A28" i="9" s="1"/>
  <c r="A29" i="9" s="1"/>
  <c r="A30" i="9" s="1"/>
  <c r="A32" i="9" s="1"/>
  <c r="A33" i="9" s="1"/>
  <c r="A34" i="9" s="1"/>
  <c r="A35" i="9" s="1"/>
  <c r="A36" i="9" s="1"/>
  <c r="A37" i="9" s="1"/>
  <c r="A38" i="9" s="1"/>
  <c r="A39" i="9" s="1"/>
  <c r="B7" i="9"/>
  <c r="C7" i="9" s="1"/>
  <c r="D7" i="9" s="1"/>
  <c r="E7" i="9" s="1"/>
  <c r="F7" i="9" s="1"/>
  <c r="G7" i="9" s="1"/>
  <c r="H7" i="9" s="1"/>
  <c r="I7" i="9" s="1"/>
  <c r="J7" i="9" s="1"/>
  <c r="K7" i="9" s="1"/>
  <c r="L7" i="9" s="1"/>
  <c r="M7" i="9" s="1"/>
  <c r="N7" i="9" s="1"/>
  <c r="O7" i="9" s="1"/>
  <c r="P7" i="9" s="1"/>
  <c r="Q7" i="9" s="1"/>
  <c r="R7" i="9" s="1"/>
  <c r="S7" i="9" s="1"/>
  <c r="T7" i="9" s="1"/>
  <c r="U7" i="9" s="1"/>
  <c r="V7" i="9" s="1"/>
  <c r="W7" i="9" s="1"/>
  <c r="I26" i="8"/>
  <c r="J17" i="8"/>
  <c r="I17" i="8"/>
  <c r="I23" i="8" s="1"/>
  <c r="H17" i="8"/>
  <c r="G17" i="8"/>
  <c r="F17" i="8"/>
  <c r="J12" i="8"/>
  <c r="I12" i="8"/>
  <c r="H12" i="8"/>
  <c r="G12" i="8"/>
  <c r="F12" i="8"/>
  <c r="I8" i="8"/>
  <c r="D8" i="8"/>
  <c r="E8" i="8" s="1"/>
  <c r="F8" i="8" s="1"/>
  <c r="G8" i="8" s="1"/>
  <c r="B2" i="7"/>
  <c r="B1" i="7"/>
  <c r="A5" i="6"/>
  <c r="B2" i="6"/>
  <c r="B3" i="5"/>
  <c r="C3" i="5" s="1"/>
  <c r="A6" i="4"/>
  <c r="B3" i="4"/>
  <c r="D3" i="4" s="1"/>
  <c r="D6" i="4" s="1"/>
  <c r="L44" i="3"/>
  <c r="K44" i="3"/>
  <c r="J44" i="3"/>
  <c r="I44" i="3"/>
  <c r="H44" i="3"/>
  <c r="N39" i="3"/>
  <c r="L39" i="3"/>
  <c r="K39" i="3"/>
  <c r="B3" i="7" s="1"/>
  <c r="J39" i="3"/>
  <c r="I39" i="3"/>
  <c r="F39" i="3"/>
  <c r="H11" i="3"/>
  <c r="H39" i="3" s="1"/>
  <c r="M10" i="3"/>
  <c r="M39" i="3" s="1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2" i="3" s="1"/>
  <c r="A23" i="3" s="1"/>
  <c r="A24" i="3" s="1"/>
  <c r="A25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K7" i="3"/>
  <c r="L22" i="2"/>
  <c r="K22" i="2"/>
  <c r="J22" i="2"/>
  <c r="I22" i="2"/>
  <c r="H22" i="2"/>
  <c r="N18" i="2"/>
  <c r="M18" i="2"/>
  <c r="M30" i="2" s="1"/>
  <c r="L18" i="2"/>
  <c r="K18" i="2"/>
  <c r="J18" i="2"/>
  <c r="I18" i="2"/>
  <c r="H18" i="2"/>
  <c r="S13" i="2"/>
  <c r="S12" i="2"/>
  <c r="S11" i="2"/>
  <c r="S10" i="2"/>
  <c r="S9" i="2"/>
  <c r="A9" i="2"/>
  <c r="A10" i="2" s="1"/>
  <c r="A11" i="2" s="1"/>
  <c r="A12" i="2" s="1"/>
  <c r="A13" i="2" s="1"/>
  <c r="A14" i="2" s="1"/>
  <c r="A15" i="2" s="1"/>
  <c r="A16" i="2" s="1"/>
  <c r="A17" i="2" s="1"/>
  <c r="S8" i="2"/>
  <c r="K7" i="2"/>
  <c r="E8" i="14" l="1"/>
  <c r="R34" i="12"/>
  <c r="L26" i="14"/>
  <c r="K8" i="12"/>
  <c r="P8" i="12"/>
  <c r="B4" i="4"/>
  <c r="D4" i="4" s="1"/>
  <c r="I8" i="14"/>
  <c r="M8" i="12"/>
  <c r="B4" i="5"/>
  <c r="C4" i="5" s="1"/>
  <c r="L17" i="8"/>
  <c r="N8" i="12"/>
  <c r="O8" i="12"/>
  <c r="F8" i="14"/>
  <c r="I19" i="8"/>
  <c r="L9" i="14"/>
  <c r="L8" i="14" s="1"/>
  <c r="G9" i="14"/>
  <c r="G8" i="14" s="1"/>
  <c r="I8" i="12"/>
  <c r="J8" i="12"/>
  <c r="L8" i="12"/>
  <c r="B6" i="4"/>
  <c r="K50" i="3"/>
  <c r="K46" i="3"/>
  <c r="K28" i="2"/>
  <c r="K24" i="2"/>
  <c r="R8" i="12"/>
  <c r="L49" i="9"/>
  <c r="B3" i="6"/>
  <c r="B1" i="6" s="1"/>
  <c r="D1" i="6" s="1"/>
</calcChain>
</file>

<file path=xl/sharedStrings.xml><?xml version="1.0" encoding="utf-8"?>
<sst xmlns="http://schemas.openxmlformats.org/spreadsheetml/2006/main" count="1892" uniqueCount="619">
  <si>
    <t>Додаток 1
до розпорядження начальника
обласної військової адміністрації 
від ____________  №___________</t>
  </si>
  <si>
    <t>тис. грн</t>
  </si>
  <si>
    <t>№ з/п</t>
  </si>
  <si>
    <t>Назва та місцезнаходження об'єкта, вид робіт</t>
  </si>
  <si>
    <t>Замовник</t>
  </si>
  <si>
    <t>Підрядник</t>
  </si>
  <si>
    <t>Проектна потужність</t>
  </si>
  <si>
    <t>Рік початку, закінчення
виконання робіт</t>
  </si>
  <si>
    <t>Експертний звіт</t>
  </si>
  <si>
    <t>Кошторисна 
вартість</t>
  </si>
  <si>
    <t>Залишок кошторисної 
вартості на 01.01.2023</t>
  </si>
  <si>
    <t>Усього видатків</t>
  </si>
  <si>
    <t xml:space="preserve">Зміни </t>
  </si>
  <si>
    <t>Усього видатків, враховуючи зміни</t>
  </si>
  <si>
    <t>Кошти обласного бюджету</t>
  </si>
  <si>
    <t xml:space="preserve">Співфінансування </t>
  </si>
  <si>
    <t>Примітка</t>
  </si>
  <si>
    <t>Фото об'єкта</t>
  </si>
  <si>
    <t>Виконання плану за 2022 рік</t>
  </si>
  <si>
    <t>Перехідний залишок</t>
  </si>
  <si>
    <t>Листи-обгрунтування</t>
  </si>
  <si>
    <t>сума коштів 
( + / -)</t>
  </si>
  <si>
    <t xml:space="preserve">Необхідне </t>
  </si>
  <si>
    <t>Затверджене</t>
  </si>
  <si>
    <t>Реконструкція з добудовою Червоноградської загальноосвітньої школи I-III ступенів №6 Червоноградської міської ради Львівської області на вул.Шахтарській, 8 та 8 «а» в смт. Гірник» (Коригування)</t>
  </si>
  <si>
    <t>УКБ ЛОДА</t>
  </si>
  <si>
    <t>ТОВ "ПЕРСПЕКТИВА МІСТО БУД"</t>
  </si>
  <si>
    <t>2021-2023</t>
  </si>
  <si>
    <t>ТОВ "Укрекспертиза груп" від 28.09.2022 №0244-4498-22/УЕГ/В</t>
  </si>
  <si>
    <t>https://drive.google.com/drive/folders/1aDnWlEpnBTpXmLiarRTkomQUnaPxyMms?usp=share_link</t>
  </si>
  <si>
    <t>https://drive.google.com/file/d/1M0S_j2AmYYixCxmf3WmMiEXJJwvL_PCz/view?usp=share_link</t>
  </si>
  <si>
    <t>Добудова об’єкту соціально-економічної інфраструктури – загальноосвітньої школи I-III ступенів в с. Семенівка Пустомитівського району Львівської області (коригування)</t>
  </si>
  <si>
    <t>Пустомитівська міська рада</t>
  </si>
  <si>
    <t>ТОВ Фірма "Інтербуд"</t>
  </si>
  <si>
    <t>240
учнівських 
місць</t>
  </si>
  <si>
    <t>2015-2023</t>
  </si>
  <si>
    <t>Філія ДП "Укрдержбудекспертиза" у Львівській області від 16.09.2022 №14-0338/01-22</t>
  </si>
  <si>
    <t>ВЕЛИКЕ БУДІВНИЦТВО
У 2022 році проведено підведення зовнішніх мереж (80%) - вода/каналізація, світло, газ, очисні споруди. Для завершення - приміщень школи необхідно 31,5 млн грн, стадіон і благоустрій - 4 млн грн</t>
  </si>
  <si>
    <t>https://drive.google.com/drive/folders/1HCuWfmLamDh3vwsnXdICT3W3R4JYlZu1?usp=share_link</t>
  </si>
  <si>
    <t>https://drive.google.com/file/d/1dShHdMunhx8rhzIsDS142viP3tjHRF4W/view?usp=share_link</t>
  </si>
  <si>
    <t>Реконструкція (термореновація) будівлі Родатицького НВК І-ІІІ ст. «ЗЗСО-ЗДО» Городоцької міської ради Львівської області в с.Родатичі, вул. Шевченка, 42 (заходи з енергозбереження)</t>
  </si>
  <si>
    <t>Гуманітарне управління Городоцької міської ради</t>
  </si>
  <si>
    <t>не визначено</t>
  </si>
  <si>
    <t>225
учнівських місць</t>
  </si>
  <si>
    <t>https://drive.google.com/drive/folders/1gBsAmHIqyodIlQ6L5arTszejcQdDTncP?usp=share_link</t>
  </si>
  <si>
    <t>https://drive.google.com/file/d/13guQC3o8r38QwlHt0PRH21vVXXxyydMA/view?usp=share_link</t>
  </si>
  <si>
    <t>2020-2023</t>
  </si>
  <si>
    <t>САДОЧКИ</t>
  </si>
  <si>
    <t>40
місць</t>
  </si>
  <si>
    <t>Філія ДП "Укрдержбудекспертиза" у Львівській області від 30.11.2020 №14-1348-20</t>
  </si>
  <si>
    <t>ВЕЛИКЕ БУДІВНИЦТВО 
Триває коригування ПКД
Для завершення - внутрішні інженерні мережі, оздоблювальні роботи, благоустрій</t>
  </si>
  <si>
    <t>https://drive.google.com/drive/folders/1fWPU5f4zxc4d2dlWb0uwIxBkdDWoiLWr?usp=share_link</t>
  </si>
  <si>
    <t>2022-2023</t>
  </si>
  <si>
    <t>ІНШІ</t>
  </si>
  <si>
    <t>Будівництво дитячої туристичної бази центру краєзнавства, екскурсій і туризму учнівської молоді на вул.І.Франка, 156 у м.Львові , в тому числі коригування ПКД</t>
  </si>
  <si>
    <t>ПП "Багенбор"</t>
  </si>
  <si>
    <t>50 місць</t>
  </si>
  <si>
    <t>2008-2023</t>
  </si>
  <si>
    <t>ТзОВ "Укрекспертиза Груп" від 31.08.2022 № ЛВ 0160-5787-22/УЕГ/Г</t>
  </si>
  <si>
    <t xml:space="preserve">Завершено гідроізоляцію фундаменту, тривають фасадні та внутрішні оздоблювальні роботи, влаштування фундаменту та бетонної підлоги в господарській будівлі  </t>
  </si>
  <si>
    <t>https://drive.google.com/drive/folders/1fYjId-hf4MMaydI7GlHitFIry9g2vub4?usp=share_link</t>
  </si>
  <si>
    <t>Будівництво котельні на вул. Стефаника, 2. Коригування (м.Львів), в тому числі коригування проєктно-кошторисної документації</t>
  </si>
  <si>
    <t>Львівська національна наукова бібліотека України ім. В.Стефаника</t>
  </si>
  <si>
    <t>АТ "Оператор газорозподільної системи "Львівгаз"</t>
  </si>
  <si>
    <t>ДП "Західний експертно-технічний центр держпраці" від 17.10.2021 №725.7448.21.5329</t>
  </si>
  <si>
    <t>ПЕРЕХІДНИЙ
Підєднання до мережі, заповнення шафи приладами обліку</t>
  </si>
  <si>
    <t>https://drive.google.com/file/d/1BjlaFzxgJEKgrE9Woicf-aP7ScZPoTB_/view?usp=share_link</t>
  </si>
  <si>
    <t>Реконструкція біатлонного стрільбища та лижероллерних трас ЛОЦОП м.Новояворівськ. Коригування</t>
  </si>
  <si>
    <t>1962 м траси</t>
  </si>
  <si>
    <t>ТзОВ "Укрекспертиза Груп" від 31.08.2022 " ЛВ 0213-5787-22/УЕГ/А</t>
  </si>
  <si>
    <t>https://drive.google.com/drive/folders/1FtN_Okjn54E7A4JYaIFp9SOcpY7M1U4r?usp=share_link</t>
  </si>
  <si>
    <t>ВСЬОГО</t>
  </si>
  <si>
    <t>_______________________________________________________________________</t>
  </si>
  <si>
    <t>Перелік об’єктів, 
які мають стратегічне значення для Львівської області на 2023 рік</t>
  </si>
  <si>
    <t>Капітальний ремонт їдальні із заміною технічного обладнання КЗ ЛОР "Львівський державний ліцей з посиленою військово-фізичною підготовкою ім.Героїв Крут" на вул.Пасічній, 68 в м.Львові, в тому числі коригування ПКД</t>
  </si>
  <si>
    <t>КЗ ЛОР "Львівський державний ліцей з посиленою військово-фізичною підготовкою ім.Героїв Крут"</t>
  </si>
  <si>
    <t>ТОВ 
"Імпульс Захід Буд"</t>
  </si>
  <si>
    <t>450 осіб</t>
  </si>
  <si>
    <t>РБК "Рембудконсалтинг" від 11.08.2022 №281/22-РБК/Е3</t>
  </si>
  <si>
    <t>У 2022 році проведено фасадні роботи, внутрішні роботи допоміжних приміщень. У 2023 році - улаштування мереж електропостачання; внутрішні оздоблювальні роботи; вентиляція обладнання</t>
  </si>
  <si>
    <t>https://drive.google.com/drive/folders/1iGfh30-msw0aWmnbbAx4fARTuSw7hp-K?usp=share_link</t>
  </si>
  <si>
    <t>https://drive.google.com/file/d/1BM9oPSFoDvHtXOnwmBj9BgQs1AlxJFnt/view?usp=share_link</t>
  </si>
  <si>
    <t>Капітальний ремонт спального корпусу КЗ ЛОР "Львівський державний ліцей з посиленою військово-фізичною підготовкою ім.Героїв Крут" на вул.Пасічній, 68 в м.Львові, в тому числі коригування ПКД</t>
  </si>
  <si>
    <t>ПП "ПРОМТЕХІМПЕКС"</t>
  </si>
  <si>
    <t>ТзОВ "Укрекспертизагруп" від 03.08.2022 №№ЛВ 0149-4498-22/УЕГ/В</t>
  </si>
  <si>
    <t>ПКД відкориговано (до 27.01 подають на експертизу)
1-3 поверхи; підвальні приміщення; фарбування покрівлі; благоустрій</t>
  </si>
  <si>
    <t>https://drive.google.com/drive/folders/1qRl4br9F1d1slA9z7PR-UAyIE8ZNbFM5?usp=share_link</t>
  </si>
  <si>
    <t>Капітальний ремонт корпусу № 20 на вул. Князя Романа, 3а в м. Львові для облаштування науково-дослідних лабораторій та інформаційно-комунікаційних майданчиків інноваційного (наукового) парку на базі НУ «Львівська політехніка»</t>
  </si>
  <si>
    <t>НУ «Львівська політехніка»</t>
  </si>
  <si>
    <t>500 
студентів
4074,2 м2</t>
  </si>
  <si>
    <t>Філія ДП "Укрдержбудекспертиза у Львівській області" 
від 11.02.2021
№14-0045-21</t>
  </si>
  <si>
    <t>Наявні акти на 2,3 млн (1,3 млн - по діючому кошторису, 1 млн - додатові роботи)</t>
  </si>
  <si>
    <t>https://drive.google.com/drive/folders/1VGH0zJA4L1SLEUUnVnHyJOq9R7Pn8X2C?usp=share_link</t>
  </si>
  <si>
    <t>Виготовлення експертного звіту на "Реконструкцію частини будови з прибудовою будівлі КНП ЛОР «Львівський обласний госпіталь ветеранів війн та репресованих ім.Ю.Липи» на вул.Івасюка, 31 у м.Винники</t>
  </si>
  <si>
    <t>КНП ЛОР «Львівський обласний госпіталь ветеранів війн та репресованих ім.Ю.Липи»</t>
  </si>
  <si>
    <t>740 ліжко-місць</t>
  </si>
  <si>
    <t xml:space="preserve">Наявні всі техумови. Проектанти усувають окремі зауваження (до 23.01.2022), після їх усунення - оголошують тендер на експертизу. Вартість експертизи орієнтовна </t>
  </si>
  <si>
    <t>https://drive.google.com/file/d/1Zr0ssQpYrAuobRQrUtGrQUi4-Ogrc-0r/view?usp=share_link</t>
  </si>
  <si>
    <t>Виготовлення експертного звіту на будівництво нового хірургічного корпусу КНП ЛОР «Охматдит»</t>
  </si>
  <si>
    <t>250 ліжко-місць</t>
  </si>
  <si>
    <t xml:space="preserve">Направлено опитувальні листи на відповідні служби для отримання техумов. Після цього - оголошують тендер на експертизу. Вартість експертизи орієнтовна </t>
  </si>
  <si>
    <t>https://drive.google.com/file/d/1zbhBnq6JJQAZLKXCVO4slSkDae1viHEl/view?usp=share_link</t>
  </si>
  <si>
    <t>Виготовлення проєктно-кошторисної документації на проведення реконструкції мереж електропостачання по вул. Вахнянина, 29 у м.Львові з влаштуванням Урбан-парку</t>
  </si>
  <si>
    <t>Нове будівництво інженерно-транспортної інфраструктури ділянки індустріального парку в м.Кам’янка-Бузька Львівської області (четверта черга)</t>
  </si>
  <si>
    <t>Кам'янка-Бузька міська рада</t>
  </si>
  <si>
    <t>ДП "Західний ЕТЦ " від 23.12.2022 №544..6367.22</t>
  </si>
  <si>
    <t>Виготовлено ПКД та експертизу.</t>
  </si>
  <si>
    <t>https://drive.google.com/file/d/1pAYXhd-RIPuGdSDw-B-nNkdG1Q6cUR-r/view?usp=share_link</t>
  </si>
  <si>
    <t>Реконструкція зовнішніх інженерних мереж водопостачання та каналізації за адресою м.Червоноград, Львівська обл., військове містечко №81, вул. Івасюка,4</t>
  </si>
  <si>
    <t>Національна академія сухопутних військ імені Гетьмана Петра Сагайдачного</t>
  </si>
  <si>
    <t>300 осіб</t>
  </si>
  <si>
    <t>2018-2024</t>
  </si>
  <si>
    <t>ПКД на експертизі</t>
  </si>
  <si>
    <t>ПКД відкориговано (експертиза - до 30.01.2023). Приступають до робіт 30.01.2023</t>
  </si>
  <si>
    <t xml:space="preserve">Реконструкція будівель навчального корпусу, їдальні та дитячого садочку під влаштування навчального корпусу з їдальнею та медичним пунктом Військового ліцею Національної академії сухопутних військ імені гетьмана Петра Сагайдачного, м.Червоноград, Львівська обл., військове містечко №81, вул.Івасюка, 4 </t>
  </si>
  <si>
    <t>Філія ДП "Укрдержбудекспертиза у Львівській області" 
від 25.03.2019
№14-0088-19</t>
  </si>
  <si>
    <t>Триває коригування ПКД (експертиза - кінець лютого). Приступають до робіт 30.01.2023</t>
  </si>
  <si>
    <t>https://drive.google.com/drive/folders/11YLevIv5NaENfMHZPn-pc8LVqs4p3ude?usp=share_link</t>
  </si>
  <si>
    <t>Реконструкція будівлі спального корпусу  м. Червоноград, Львівська обл., військове містечко №81, вул.Івасюка, 4</t>
  </si>
  <si>
    <t>Філія ДП "Укрдержбудекспертиза у Львівській області" 
від 25.03.2019
№14-0089-19</t>
  </si>
  <si>
    <t>https://drive.google.com/drive/folders/1QtRresxsLJbAArb5LEX88Ry_DergaF5S?usp=share_link</t>
  </si>
  <si>
    <t>Додаток 2
до розпорядження начальника
обласної військової адміністрації 
від ____________  №___________</t>
  </si>
  <si>
    <t>Перелік об’єктів, 
що потребують відновлення та модернізації для розміщення внутрішньо переміщених осіб та працівників підприємств, 
переміщених з інших областей на територію Львівської області на 2022 рік</t>
  </si>
  <si>
    <t>Громада</t>
  </si>
  <si>
    <t>Потенційна кількість створених 
ліжко-місць</t>
  </si>
  <si>
    <t>Пропозиція</t>
  </si>
  <si>
    <t>Глинянська</t>
  </si>
  <si>
    <t>Реконструкція житлових корпусів №2 та №3 КЗ ЛОР "Грушківський психоневрологічний інтернат" за адресою вул. Будинкова 30, село Якторів Львівської області</t>
  </si>
  <si>
    <t>КЗ ЛОР "Грушківський психоневрологічний інтернат"</t>
  </si>
  <si>
    <t>ТзОВ "Містобуджитло"</t>
  </si>
  <si>
    <t xml:space="preserve">ПЕРЕХІДНИЙ
ПДФО за 2022 рік - 1,2 млн </t>
  </si>
  <si>
    <t>https://drive.google.com/drive/folders/1odDwU7lh6InR7P-kocAraeusgzHl1ZDB?usp=share_link</t>
  </si>
  <si>
    <t>СОЦЗАХИСТ</t>
  </si>
  <si>
    <t>Добросинсько-Магерівська</t>
  </si>
  <si>
    <t>Реконструкція житлового корпусу №5 КЗ ЛОР "Монастироцький психоневрологічний інтернат" за адресою вул. І. Франка 30б, с. Монастирок Львівської області</t>
  </si>
  <si>
    <t>КЗ ЛОР "Монастироцький психоневрологічний інтернат"</t>
  </si>
  <si>
    <t>ПЕРЕХІДНИЙ</t>
  </si>
  <si>
    <t>https://drive.google.com/drive/folders/1i2HVX_JgoPYGesUGToE_pXByDylxV_Jx?usp=share_link</t>
  </si>
  <si>
    <t>Радехівська</t>
  </si>
  <si>
    <r>
      <rPr>
        <sz val="11"/>
        <color rgb="FF00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  </r>
  </si>
  <si>
    <t>Територіальний центр соціального обслуговування Радехівської міської ради</t>
  </si>
  <si>
    <t>Недіючий 1-поверховий корпус (замінено дах, вікна, частково - внутрішні інженерні мережі водопроводу, водовідведення, електрики та підлоги)</t>
  </si>
  <si>
    <t>https://drive.google.com/drive/folders/1RE1Xu7aNPZ9WFsCrbxHGWv66Tvhzx3pn?usp=share_link</t>
  </si>
  <si>
    <t>Ходорівська</t>
  </si>
  <si>
    <t>Поточний ремонт приміщень корпусу №1 КНП "Ходорівська міська лікарня" під приміщення для проживання тимчасово переміщених осіб</t>
  </si>
  <si>
    <t>КНП "Ходорівська міська лікарня"</t>
  </si>
  <si>
    <t>ТзОВ "Рембудстиль"</t>
  </si>
  <si>
    <t>За кошти місцевого бюджету замінено дах, систему електропостачання та опалення. Для завершення - внутрішні роботи</t>
  </si>
  <si>
    <t>https://drive.google.com/drive/u/1/folders/1AqT0mpjKI-1zbsI8ihBK5p61iXqw4aBX</t>
  </si>
  <si>
    <t>ОХОРОНА ЗДОРОВ'Я</t>
  </si>
  <si>
    <t>Новояричівська</t>
  </si>
  <si>
    <t>Капітальний ремонт будівлі КНП «Новояричівська районна лікарня» Новояричівської селищної ради Львівського району Львівської області для тимчасового перебування внутрішньо переміщених (евакуйованих) осіб, в тому числі виготовлення проєктно-кошторисної документації</t>
  </si>
  <si>
    <t>Новояричівська селищна рада</t>
  </si>
  <si>
    <t>ТОВ "Експерт Систем"</t>
  </si>
  <si>
    <t>ПЕРЕХІДНИЙ
Заміна даху (2,2 млн грн), внутрішні роботи</t>
  </si>
  <si>
    <t>https://drive.google.com/drive/folders/17zLH5aouwQMMJtZHDyyeB9gSZQtgKCzZ?usp=share_link</t>
  </si>
  <si>
    <t>Дрогобицька</t>
  </si>
  <si>
    <t>Капітальний ремонт гуртожитку №1 Дрогобицького державного педагогічного університету імені Івана Франка, м.Дрогобич, вул.В.Великого, 3, в тому числі виготовлення проєктно-кошторисної документації</t>
  </si>
  <si>
    <t>Дрогобицький державний педагогічний університет імені Івана Франка</t>
  </si>
  <si>
    <t>ПЕРЕХІДНИЙ
Внутрішні оздоблювальні роботи 1-3 поверху</t>
  </si>
  <si>
    <t>ЕКОНОМІКА</t>
  </si>
  <si>
    <t>Поточний ремонт приміщень гуртожитку Дрогобицького механіко-технологічного фахового коледжу, м.Дрогобич, вул.Задубична, 15</t>
  </si>
  <si>
    <t xml:space="preserve">Дрогобицький механіко-технологічний фаховий коледж </t>
  </si>
  <si>
    <t>ПОКРАЩЕННЯ УМОВ ПРОЖИВАННЯ 66 ВПО
Червоних Хрест замінив вікна/двері в 32 кімнатах. Потрібно провести внутрішні оздоблювальні роботи кімнат, ремонт санвузлів/душових та кухонь</t>
  </si>
  <si>
    <t>https://drive.google.com/drive/folders/1kuieFY0onFeBQsT2LSbcQgRD6AqPzLla?usp=share_link</t>
  </si>
  <si>
    <t>Червоноградська</t>
  </si>
  <si>
    <t>Капітальний ремонт приміщень 1-го та 2-го поверхів та облаштування укриття гуртожитку Червоноградського гірничо-економічного фахового коледжу в м.Червоноград, вул.Шухевича 6, в тому числі виготовлення проєктно-кошторисної документації</t>
  </si>
  <si>
    <t>Червоноградський гірничо-економічний фаховий коледж</t>
  </si>
  <si>
    <t>ПЕРЕХІДНИЙ (ДЛЯ СТУДЕНТІВ) - 10 студентів + 13 ВПО
Внутрішні оздоблювальні роботи 1-2 поверху</t>
  </si>
  <si>
    <t>ЕКОНОМІКА/
ОСВІТА</t>
  </si>
  <si>
    <t>Добромильська</t>
  </si>
  <si>
    <t>Поточний ремонт внутрішніх інженерних мереж системи опалення навчального корпусу Нижанковицького професійного ліцею м.Добромиль, вул. Галицька, 59а</t>
  </si>
  <si>
    <t>ДПТНЗ "Нижанковицький професійний ліцей"</t>
  </si>
  <si>
    <t>Недіючий 4-поверховий корпус (Австрійський Червоний Хрест проводить перепрофілювання класних кімнат під житлові, заміну електромереж, санвузи, душові, пандус, кухні). Потрібно - вікна, дах, система опалення</t>
  </si>
  <si>
    <t>https://drive.google.com/drive/u/1/folders/1OnkIuf_sj_wIG3lyTu8LAcwwerntYZHQ</t>
  </si>
  <si>
    <t>Меденицька</t>
  </si>
  <si>
    <t>Капітальний ремонт частини приміщень будівлі гуртожитку Державного навчального закладу "Меденицький професійний ліцей" у смт.Меденичі, вул. Дрогобицька, 32" (3-ій поверх), в тому числі виготовлення проєктно-кошторисної документації</t>
  </si>
  <si>
    <t>Державний навчальний заклад "Меденицький професійний ліцей"</t>
  </si>
  <si>
    <t>ПЕРЕХІДНИЙ
Внутрішні оздоблювальні роботи 3-го поверху. Якщо робити поверхами - то можна без робочого проекту</t>
  </si>
  <si>
    <t>https://drive.google.com/drive/folders/1CynjFRQvJSRDNQmNU3IkKt29G_W-Gp6u?usp=share_link</t>
  </si>
  <si>
    <t>ОСВІТА
(ПРІОРИТЕТ I)</t>
  </si>
  <si>
    <t>Добротвірська</t>
  </si>
  <si>
    <t>Капітальний ремонт гуртожитку Добротвірського професійного ліцею в смт Добротвір, вул. Енергетична, 1 в тому числі виготовлення проєктно-кошторисної документації</t>
  </si>
  <si>
    <t>Добротвірський професійний ліцей</t>
  </si>
  <si>
    <t>СТВОРЕННЯ 40 МІСЦЬ + 80 ПОКРАЩЕННЯ
Діючий 3-поверховий гуртожиток (на 1-2 поверхах проживає 34 ВПО). Третій поверх - не задіяний (11 кімнат). Вікна та дах замінено, потребують заміни інженерні мережі, внутрішні оздоблювальні роботи 3-го поверху, санвузли і душові на 1-3 поверхах</t>
  </si>
  <si>
    <t>https://drive.google.com/drive/folders/1oqA_3p8qGCp3euw4hJKCbZWCNhPw82Ff?usp=share_link</t>
  </si>
  <si>
    <t>Жидачів</t>
  </si>
  <si>
    <t>Капітальний ремонт будівлі гуртожитку Жидачівського професійного ліцею в м.Жидачів, вул Грюнвальдська 80, в тому числі виготовлення проєктно-кошторисної документації</t>
  </si>
  <si>
    <t>Жидачівський професійний ліцей</t>
  </si>
  <si>
    <t>Недіючий 3-поверховий гуртожиток (заміна даху, вікон, інженерних мереж, внутрішні оздоблювальні роботи). На виготовлення робочого проекту</t>
  </si>
  <si>
    <t>https://drive.google.com/drive/folders/1l9b6A1-o3Glptwll2DtbIPkEvhIJR3xP?usp=share_link</t>
  </si>
  <si>
    <t>Рава-Руська</t>
  </si>
  <si>
    <t>Капітальний ремонт приміщень 5 поверху гуртожитку Рава-Руського професійного ліцею в м.Рава-Руська, вул. 1-го Листопада, в тому числі виготовлення проєктно-кошторисної документації</t>
  </si>
  <si>
    <t>Рава-Руський професійний ліцей</t>
  </si>
  <si>
    <t>ПРОЖИВАЄ 34 ВПО
Діючий 5-ти поверховий гуртожиток. Потребують ремонту 4-5 поверхи: 29 кімнат: 4-ий поверх - 11 кімнат (36 місць); 5-ий поверх - 18 кімнат (54 місць) Вікна і дах замінено; потребує заміни інженерних мереж: вода/каналізація, електрика; двері; внутрішні оздоблювальні роботи</t>
  </si>
  <si>
    <t>https://drive.google.com/drive/folders/1ZZn84UyHwEbpAYdrmuyMqMH7SxukOQSx?usp=share_link</t>
  </si>
  <si>
    <t>НПЦ</t>
  </si>
  <si>
    <t>Капітальний ремонт приміщень 4 поверху гуртожитку Рава-Руського професійного ліцею в м.Рава-Руська, вул. 1-го Листопада, в тому числі виготовлення проєктно-кошторисної документації</t>
  </si>
  <si>
    <t>Можна включити в наступне розпорядження</t>
  </si>
  <si>
    <t>Новороздільська</t>
  </si>
  <si>
    <t>Капітальний ремонт 1-3 поверхів гуртожитку Державний професійно-технічний навчальний заклад "Новороздільський професійний ліцей" в  м. Новий Розділ,  вул.Чорновола,9, в тому числі  виготовлення проєктно-кошторисної документації</t>
  </si>
  <si>
    <t>Державний професійно-технічний навчальний заклад "Новороздільський професійний ліцей"</t>
  </si>
  <si>
    <t>ПЕРЕХІДНИЙ (ДЛЯ СТУДЕНТІВ) - 57 студентів+20 ВПО
NRC (санвузли, душові, кухні на 2-му поверсі);
People in need (інженерні мережі)
МОМ (5-ий поверх)??? - 100 місць
Ремонт даху, кімнат 1-3 поверху, холу, сходових кліток
Студентів можуть змістити на 2-ий поверх (а це додатково 100 місць для ВПО)</t>
  </si>
  <si>
    <t>Стрийська</t>
  </si>
  <si>
    <r>
      <rPr>
        <sz val="11"/>
        <color theme="1"/>
        <rFont val="Times New Roman"/>
        <family val="1"/>
        <charset val="204"/>
      </rPr>
      <t xml:space="preserve">Поточний ремонт приміщень </t>
    </r>
    <r>
      <rPr>
        <sz val="11"/>
        <color rgb="FFFF0000"/>
        <rFont val="Times New Roman"/>
        <family val="1"/>
        <charset val="204"/>
      </rPr>
      <t>(2-3 поверхів)</t>
    </r>
    <r>
      <rPr>
        <sz val="11"/>
        <color theme="1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</si>
  <si>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t>Вище професійне училище №35 м.Стрия</t>
  </si>
  <si>
    <t>ПЕРЕХІДНИЙ (ДЛЯ СТУДЕНТІВ) - 90 студентів+55 ВПО
NRC (санвузли, душові, кухні на 1-му поверсі)
Вхідну групу зроблено, вікна встановлено. Потребує заміна опалення, світло по кімнатах, двері 2-3 поверх, ремонт в кімнатах</t>
  </si>
  <si>
    <t>Бориславська</t>
  </si>
  <si>
    <r>
      <rPr>
        <sz val="11"/>
        <color theme="1"/>
        <rFont val="Times New Roman"/>
        <family val="1"/>
        <charset val="204"/>
      </rPr>
      <t>Капітальний ремонт приміщень</t>
    </r>
    <r>
      <rPr>
        <sz val="11"/>
        <color rgb="FFFF0000"/>
        <rFont val="Times New Roman"/>
        <family val="1"/>
        <charset val="204"/>
      </rPr>
      <t xml:space="preserve"> (2-4 поверхів)</t>
    </r>
    <r>
      <rPr>
        <sz val="11"/>
        <color theme="1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</si>
  <si>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t>Бориславський професійний ліцей</t>
  </si>
  <si>
    <t>ПЕРЕХІДНИЙ (ДЛЯ СТУДЕНТІВ) - 20 студентів+63 ВПО
NRC (2-3 поверх:4 санвузли/душові). Вікна замінено. Ремонт харчоблоку, кімнат 2-4 поверхів. Студенти займають 2-ий поверх (63 ВПО можна переселити на 5-ий, за умови ремонту 3-4 поверхів - це ще плюс 100 місць для ВПО)</t>
  </si>
  <si>
    <t>Буська</t>
  </si>
  <si>
    <t>Капітальний ремонт приміщень 3 поверху гуртожитку Олеського професійного ліцею смт. Олесько, вул. Валова 9, в тому числі виготовлення проєктно-кошторисної документації</t>
  </si>
  <si>
    <t>Олеський професійний ліцей</t>
  </si>
  <si>
    <t>ПЕРЕХІДНИЙ (ДЛЯ СТУДЕНТІВ) -132 СТУДЕНТІВ (2-3 ПОВЕРХИ). Вікна замінено. Потребує заміни інженерних мереж, внутрішні оздоблювальні роботи кімнат, санвузлів, душових</t>
  </si>
  <si>
    <t>Капітальний ремонт приміщень 2 поверху гуртожитку Олеського професійного ліцею смт. Олесько, вул. Валова 9, в тому числі виготовлення проєктно-кошторисної документації</t>
  </si>
  <si>
    <t>Сокальська</t>
  </si>
  <si>
    <t>Капітальний ремонт приміщень гуртожитку ДПТНЗ «Сокальський професійний ліцей» в м.Сокаль, вул.І.Підкови, 1, в тому числі виготовлення проєктно-кошторисної документації</t>
  </si>
  <si>
    <t>ДПТНЗ «Сокальський професійний ліцей»</t>
  </si>
  <si>
    <t>ПЕРЕХІДНИЙ 
Діючий 5-ти поверховий гуртожиток. На 3-4 поверсі проживає 117 студентів. Проведено ремонт санвузлів/душових на 5-му поверсі. Потребують ремонту 23 кімнати 5-го поверху, заміну вікон/дверей</t>
  </si>
  <si>
    <t>Боринська</t>
  </si>
  <si>
    <t>Капітальний ремонт гуртожитку Боринського професійного ліцею народних промислів і ремесел в смт Бориня, вул.Вояків УПА, 1, в тому числі виготовлення проєктно-кошторисної документації</t>
  </si>
  <si>
    <t>Боринський професійний ліцей народніх промислів і ремесел</t>
  </si>
  <si>
    <t>Діючий 5-ти поверховий гуртожиток поверхів, проживає 10 осіб (діти, ВПО). Є можливість створення 60 місць для ВПО. 1 підїзд гуртожитку (гуртожиток секторного типу, на поверсі 2 блоки (14 кімнат), санвузол, душова, кухня). Необхідні роботи: заміна усіх інженерних мереж; часткова заміна віконних та дверних блоків; оздоблювальні роботи;сантехніка; електричні мережі.</t>
  </si>
  <si>
    <t>https://drive.google.com/drive/folders/12U3fehL0FmMJmUbLCJidZ1DsJbI4yGtd?usp=share_link</t>
  </si>
  <si>
    <t>Самбірська</t>
  </si>
  <si>
    <t>Капітальний ремонт приміщень гуртожитку Самбірського фахового коледжу економіки та інформаційних технологій м. Самбір, вул.Крушельницької,7а</t>
  </si>
  <si>
    <t xml:space="preserve">Самбірський фаховий коледж економіки та інформаційних технологій 
</t>
  </si>
  <si>
    <t>Проектна потужність 520 місць.
Діючий 5-поверховий заклад (4 підїзди). Студенти проживають у частині першого та у другому підїзді (200 місць). Пропонується ремонт двох підїздів, які законсервовані близько 9 років та половини першого (один під'їзд 130 місць, або 60 кімнат) - (2,5 під'їзда 300 місць, 90 кімнат). Пропонується ремонт: заміна інженерних мереж (водопостачання, водовідведення, теплопостчання, електромережа), заміна вікон, дах в нормальному стані (шатровий), внутрішні оздоблювальні роботи</t>
  </si>
  <si>
    <t>https://drive.google.com/drive/u/1/folders/1eqxYRiHqtNEXFGgkhA_Uv2oB3qWhT-SE</t>
  </si>
  <si>
    <r>
      <rPr>
        <sz val="11"/>
        <color theme="1"/>
        <rFont val="Times New Roman"/>
        <family val="1"/>
        <charset val="204"/>
      </rPr>
      <t xml:space="preserve">Поточний ремонт </t>
    </r>
    <r>
      <rPr>
        <sz val="11"/>
        <color rgb="FFFF0000"/>
        <rFont val="Times New Roman"/>
        <family val="1"/>
        <charset val="204"/>
      </rPr>
      <t>(2-3 поверхів)</t>
    </r>
    <r>
      <rPr>
        <sz val="11"/>
        <color theme="1"/>
        <rFont val="Times New Roman"/>
        <family val="1"/>
        <charset val="204"/>
      </rPr>
      <t xml:space="preserve"> гуртожитку Новороздільського політехнічного фахового коледжу в м. Новий Розділ, вул. С. Бандери, 12, Стрийського району Львівської області, в тому числі виготовлення проєктно-кошторисної документації</t>
    </r>
  </si>
  <si>
    <t>Новороздільський політехнічний фаховий коледж</t>
  </si>
  <si>
    <t>ПЕРЕХІДНИЙ (ДЛЯ СТУДЕНТІВ) - 30 студентів+20 ВПО 
People in need (душ, санвузол, кухня на 2 поверсі).
Студентів можуть змістити на 2-ий поверх (а це додатково 100 місць для ВПО)</t>
  </si>
  <si>
    <r>
      <rPr>
        <sz val="11"/>
        <color theme="1"/>
        <rFont val="Times New Roman"/>
        <family val="1"/>
        <charset val="204"/>
      </rPr>
      <t>Поточний ремонт приміщень</t>
    </r>
    <r>
      <rPr>
        <sz val="11"/>
        <color rgb="FFFF0000"/>
        <rFont val="Times New Roman"/>
        <family val="1"/>
        <charset val="204"/>
      </rPr>
      <t xml:space="preserve"> (1-3 поверхів)</t>
    </r>
    <r>
      <rPr>
        <sz val="11"/>
        <color theme="1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</si>
  <si>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t>ДНЗ «Вище професійне училище 
№ 8 м. Стрия»</t>
  </si>
  <si>
    <t>ПЕРЕХІДНИЙ (ДЛЯ СТУДЕНТІВ) - 80 студентів+20 ВПО
Хол, кімнати 2-3 поверху. Студентів можуть змістити на 2-ий поверх (а це додатково 75 місць для ВПО на 3-му поверсі)</t>
  </si>
  <si>
    <t>Кам'янка-Бузька</t>
  </si>
  <si>
    <t>Капітальний ремонт приміщень гуртожитку Вищого професійного училища № 71 м.Кам`янка-Бузька вул.Ліцейна, 5, в тому числі виготовлення проєктно-кошторисної документації</t>
  </si>
  <si>
    <t xml:space="preserve">Вище професійне училище № 71 
м. Кам`янка-Бузька </t>
  </si>
  <si>
    <t>Діючий 3-х поверховий гурожиток (м. Кам`янка-Бузька, вул. Ліцейна, 5). 1-2 поверхи живуть студенти. Проєктна потужність закладу - 55 місць. Для проживання ВПО 3 поверх 4 кімнати. Вікна склопакети, дах замінено. Санвузол на 2 поверсі. Необхідні роботи: перекриття стелі, внутрішні оздоблювальні роботи, заміна інженерних мереж (відсутні каналізація, водопостачання)</t>
  </si>
  <si>
    <t>https://drive.google.com/drive/folders/1p-78_oSH0Bzgs06jgYTdleGcBcn6Lgxc?usp=share_link</t>
  </si>
  <si>
    <t>Турківська</t>
  </si>
  <si>
    <t>Капітальний ремонт гуртожитку Турківського професійного ліцею в м. Турка, вул. Січових Стрільців, 52</t>
  </si>
  <si>
    <t>Турківський професійний ліцей</t>
  </si>
  <si>
    <t>Проектна потужність 240 місць.
Діючий 4-х поверховий гуртожиток, в якому проживає на 2-4 поверхах 210 студентів та 24 людини тероборони. Загалом є 60 кімнат. Потребує ремонту дах, частково заміна вікон (1/3), заміна інженерних мереж, санвузли/душові, кухні</t>
  </si>
  <si>
    <t>ОСВІТА
(ПРІОРИТЕТ II)</t>
  </si>
  <si>
    <t>Капітальний ремонт гуртожитку Вищого професійного училища № 11 в м. Червоноград, вул. Стуса, 1</t>
  </si>
  <si>
    <t>Вище професійне училище № 11 м.Червонограда</t>
  </si>
  <si>
    <t>Проектна потужність 405 місць.
Діючий 9-ти поверховий гуртожиток, в якому проживає 350 студентів та частина приміщень в оренді. Блочна система (8 кімнат+кухня, санвузли/душові). На поверсі два блоки (16 кімнат). Дах в хорошому стані, вікна замінено. Потребує проведення таких робіт: сигналізація, заміна системи опалення та електропроводки, ремонти в кімнатах санвузлах, душових</t>
  </si>
  <si>
    <t>Белзька</t>
  </si>
  <si>
    <t>Капітальний ремонт гуртожитку Угнівського аграрно-будівельного ліцею в м. Белз, вулиця Савенка, 2</t>
  </si>
  <si>
    <t>Угнівський аграрно-будівельний ліцей</t>
  </si>
  <si>
    <t>Недіючий 15 років 5-ти поверховий гуртожиток. Необхідно здійснити заміну вікон, дверей, даху, опалення, всіх комунікацій та провести  внутрішні оздоблювальні роботи</t>
  </si>
  <si>
    <t>https://drive.google.com/drive/folders/1rxLz_9wqW4oHJE9wxnZBM2uMGNizn0CS?usp=share_link</t>
  </si>
  <si>
    <t>Перемишлянська</t>
  </si>
  <si>
    <r>
      <rPr>
        <sz val="11"/>
        <color theme="1"/>
        <rFont val="Times New Roman"/>
        <family val="1"/>
        <charset val="204"/>
      </rPr>
      <t>Капітальний ремонт</t>
    </r>
    <r>
      <rPr>
        <sz val="11"/>
        <color theme="1"/>
        <rFont val="Times New Roman"/>
        <family val="1"/>
        <charset val="204"/>
      </rPr>
      <t xml:space="preserve"> 4-го поверху гуртожитку Перемишлянського професійного ліцею, 
м. Перемишляни, вул. Липова Алея, 3</t>
    </r>
  </si>
  <si>
    <t>Перемишлянський професійний ліцей</t>
  </si>
  <si>
    <t>Діючий 4-поверховий гуртожиток (на 3-му поверсі живе 45 студентів, на 2-му навчальні приміщення, на 1-му адміністративні приміщення). Потребує ремонту 4-ий поверх (17 кімнат): заміна вікон, інженерних мереж, внутрішні оздоблювальні роботи</t>
  </si>
  <si>
    <t>https://drive.google.com/drive/folders/1peyrxnGS0iCKk1bT4bt5943I4YtEnEdI?usp=share_link</t>
  </si>
  <si>
    <t>Капітальний ремонт гуртожитку Дрогобицького фахового коледжу нафти і газу в Дрогобич, вул.Грушевського, 54</t>
  </si>
  <si>
    <t>Дрогобицький фаховий коледж нафти і газу</t>
  </si>
  <si>
    <t>5-ти поверховий недіючий гуртожиток (ремонт даху, заміна вікон, дверей та підлоги, ремонт приміщень 5-ти поверхів (160 кімнат), відновлення електропостачання та теплопостачання)</t>
  </si>
  <si>
    <t>https://drive.google.com/drive/u/1/folders/1x0DhZNU9_Z8DYNyHbWFwvXlIUGGYiu7r</t>
  </si>
  <si>
    <t>Будівництво дитячого будинку сімейного типу в м. Радехів Львівської області (коригування)</t>
  </si>
  <si>
    <t>2016-2023</t>
  </si>
  <si>
    <t>Потребує коригування ПКД. Вимурувано коробку, встановлено вікна, дах.</t>
  </si>
  <si>
    <t>https://drive.google.com/drive/folders/1U4y7SegMfwxhzUUOcZMQwfroUbEZZS7X?usp=share_link</t>
  </si>
  <si>
    <t>СЛУЖБА У СПРАВАХ ДІТЕЙ</t>
  </si>
  <si>
    <t>Додаток 3
до розпорядження начальника
обласної військової адміністрації 
від ____________  №___________</t>
  </si>
  <si>
    <t>Зміни до переліку об’єктів, що
потребують відновлення та модернізації для розміщення внутрішньо переміщених осіб та працівників підприємств, 
переміщених з інших областей на територію Львівської області на 2022 рік
(за рахунок фінансової допомоги від Малопольського воєводства Республіки Польща)</t>
  </si>
  <si>
    <t xml:space="preserve">Потенційна кількість створених 
ліжко-місць
</t>
  </si>
  <si>
    <t>Залишок кошторисної 
вартості на 01.01.2022</t>
  </si>
  <si>
    <t>РАЗОМ</t>
  </si>
  <si>
    <t>Потенційна к-сть 
додаткових місць ВПО</t>
  </si>
  <si>
    <t>Потенційна к-сть покращених місць</t>
  </si>
  <si>
    <t>Стан реалізації</t>
  </si>
  <si>
    <t>ПЕРЕХІДНІ</t>
  </si>
  <si>
    <t>ДОЦІЛЬНО (підсилення соцзахисту)</t>
  </si>
  <si>
    <t>ПЕРЕХІДНИЙ
Зроблено дах, двері, потребує внутрішніх робіт та утеплення фасаду</t>
  </si>
  <si>
    <t>ДОЦІЛЬНО для мережі центрів підтриманого проживання</t>
  </si>
  <si>
    <t>ПЕРЕХІДНИЙ
4-9 поверхи зроблено або роботи донорів на завершальній стадії. Встановлено 1 ліфт та вікна   
1-3 поверхи та укриття потербують завершення (донорів немає), Передбачає внутрішні оздоблювальні роботи, створення на пергшому поверсі усіх умов для безбар'єрності</t>
  </si>
  <si>
    <t>ДОЦІЛЬНО. Наймасштабніший проект. На об'єкті було залучено 5 донорів, кошти закладу та обласного бюджету. Заклад не може розпочати повноцінний навчальний процес офлайн, оскільки у гуртожитку для студентів живуть ВПО, які мають бути переселені у відремонтований корпус</t>
  </si>
  <si>
    <t>Поточний ремонт приміщень 1-го та 2-го поверхів та облаштування укриття гуртожитку Червоноградського гірничо-економічного фахового коледжу в м.Червоноград, вул.Шухевича 6</t>
  </si>
  <si>
    <t>ПЕРЕХІДНИЙ, ПОКРАЩЕННЯ ТА СТВОРЕННЯ УМОВ (ДЛЯ ВПО ТА СТУДЕНТІВ) 
Зроблено 3-5 поверхи, дах, вікна усього гуртожитку
Необхідні внутрішні оздоблювальні роботи 1-2 поверху та облаштування укриття</t>
  </si>
  <si>
    <t>ДОЦІЛЬНО 
Комплексне завершення об'єкту із врахуванням укриття та перших 2-х поверхів.</t>
  </si>
  <si>
    <t>ЕКОНОМІКА/
ОСВІТА (ПРІОРИТЕТ I)</t>
  </si>
  <si>
    <t>Капітальний ремонт частини приміщень будівлі гуртожитку Державного навчального закладу "Меденицький професійний ліцей" у смт.Меденичі, вул. Дрогобицька, 32", в тому числі виготовлення проєктно-кошторисної документації</t>
  </si>
  <si>
    <t>ПЕРЕХІДНИЙ 
Відремонтовано харчоблок, дах та замінено по усій будівлі мережі. Потребує внутрішніх робіт на 3-5 поверхах.</t>
  </si>
  <si>
    <t>ДОЦІЛЬНО - можна зробити суто під студентів якщо не залучати донорів (тоді лише обласний бюджет). З донорів поки нікого не залучали, хоча готовність включатися є</t>
  </si>
  <si>
    <t>ПЕРЕХІДНИЙ (ДЛЯ СТУДЕНТІВ) - 57 студентів+20 ВПО
NRC (санвузли, душові, кухні на 2-му поверсі);
People in need (інженерні мережі)
МОМ (5-ий поверх) - 100 місць
Ремонт даху, кімнат 1-3 поверху, холу, сходових кліток</t>
  </si>
  <si>
    <t>ДОЦІЛЬНО Студентів можуть змістити на 2-ий поверх (а це додатково 100 місць для ВПО). Крім того департамент освіти навколо цього закладу планує об'єднання інших</t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</si>
  <si>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</si>
  <si>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t>ДОЦІЛЬНО. Важливий проект, до якого залучено 4 донорів та 2 бюджети. Пріоритетний для департаменту освіти заклад</t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</si>
  <si>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</si>
  <si>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t>ДОЦІЛЬНО. Пріоритетнипй для депосвіти заклад + НПЦ</t>
  </si>
  <si>
    <t>Капітальний ремонт приміщень 2-3 поверху гуртожитку Олеського професійного ліцею смт. Олесько, вул. Валова 9, в тому числі виготовлення проєктно-кошторисної документації</t>
  </si>
  <si>
    <r>
      <rPr>
        <sz val="11"/>
        <color theme="1"/>
        <rFont val="Times New Roman"/>
        <family val="1"/>
        <charset val="204"/>
      </rPr>
      <t xml:space="preserve">Поточний ремонт </t>
    </r>
    <r>
      <rPr>
        <sz val="11"/>
        <color rgb="FFFF0000"/>
        <rFont val="Times New Roman"/>
        <family val="1"/>
        <charset val="204"/>
      </rPr>
      <t>(2-3 поверхів)</t>
    </r>
    <r>
      <rPr>
        <sz val="11"/>
        <color theme="1"/>
        <rFont val="Times New Roman"/>
        <family val="1"/>
        <charset val="204"/>
      </rPr>
      <t xml:space="preserve"> гуртожитку Новороздільського політехнічного фахового коледжу в м. Новий Розділ, вул. С. Бандери, 12, Стрийського району Львівської області, в тому числі виготовлення проєктно-кошторисної документації</t>
    </r>
  </si>
  <si>
    <t>ДОЦІЛЬНО з точки зору комплексного завершення перехідного проекту + створення додаткових місць. Міськрада пасивна у співфінансуванні</t>
  </si>
  <si>
    <r>
      <rPr>
        <sz val="11"/>
        <color theme="1"/>
        <rFont val="Times New Roman"/>
        <family val="1"/>
        <charset val="204"/>
      </rPr>
      <t>Поточний ремонт приміщень</t>
    </r>
    <r>
      <rPr>
        <sz val="11"/>
        <color rgb="FFFF0000"/>
        <rFont val="Times New Roman"/>
        <family val="1"/>
        <charset val="204"/>
      </rPr>
      <t xml:space="preserve"> (1-3 поверхів)</t>
    </r>
    <r>
      <rPr>
        <sz val="11"/>
        <color theme="1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</si>
  <si>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t>ДОЦІЛЬНО з точки зору комплексного завершення перехідного проекту + створення додаткових місць + наявне НПЦ + співфінансування міськради - без проблем</t>
  </si>
  <si>
    <t>НОВІ ПРІОРИТЕТНІ ДЛЯ ОСВІТИ</t>
  </si>
  <si>
    <r>
      <rPr>
        <sz val="11"/>
        <color theme="1"/>
        <rFont val="Times New Roman"/>
        <family val="1"/>
        <charset val="204"/>
      </rPr>
      <t>Поточний ремонт</t>
    </r>
    <r>
      <rPr>
        <sz val="11"/>
        <color theme="1"/>
        <rFont val="Times New Roman"/>
        <family val="1"/>
        <charset val="204"/>
      </rPr>
      <t xml:space="preserve"> гуртожитку Добротвірського професійного ліцею в смт Добротвір, вул. Енергетична</t>
    </r>
  </si>
  <si>
    <t>ДОЦІЛЬНО (тому що Добротвір :)
в більш-менш порядному стані зберігся</t>
  </si>
  <si>
    <t xml:space="preserve">Недіючий 3-поверховий гуртожиток. Потребує першочергово капремонту даху, встановлення вікон, облаштування інженерних мереж, проведення внутрішніх робіт. </t>
  </si>
  <si>
    <t xml:space="preserve">ДОЦІЛЬНО На перспективу можна переселити студентів з основного гуртожитку </t>
  </si>
  <si>
    <t>Капітальний ремонт приміщень 4-5 поверхів гуртожитку Рава-Руського професійного ліцею в м.Рава-Руська, вул. 1-го Листопада, в тому числі виготовлення проєктно-кошторисної документації</t>
  </si>
  <si>
    <t>ДОЦІЛЬНО якщо Боринська громада співфінансуватиме. Пріоритетнипй для депосвіти заклад + НПЦ. Але поруч такий же в Турці. Якщо Боринська ТГ недофінансовує, то краще зробити в Турці</t>
  </si>
  <si>
    <t xml:space="preserve">ДОЦІЛЬНО адже це єдиний гуртожиток на усі заклади профтех та фахової передвищої освіти Самбора. Якщо не залучати донорів - буде лише для студентів. Міськрада має обов'язково додати співфінансування, бо минулого року 5 млн грн зекономили на тому, що Мальтійська служба повністю профінансувала Самбору проект по лікарні </t>
  </si>
  <si>
    <t xml:space="preserve">НЕДОЦІЛЬНО через низьку ефективність (співвідношення потрачених коштів на створені місця). В планах - створення НПЦ. Можна повернутися до цього питання після огляду підрядною організацією та попередніх розрахунків вартості та обсягів робіт </t>
  </si>
  <si>
    <t xml:space="preserve">НЕДОЦІЛЬНО за умови співфінансування міськрадою. Крім того тут може профінансувати на перспективу GIZ </t>
  </si>
  <si>
    <t>ДОЦІЛЬНО за умови співфінансування міською радою. Визначити що важливіше Бориня чи Турка</t>
  </si>
  <si>
    <t>НОВІ ПРІОРИТЕТНІ ДЛЯ ВПО</t>
  </si>
  <si>
    <t>КОМПЛЕКСНІСТЬ - необхідне підсилення обласним бюджетом розпочатого проекту Червоного Хреста</t>
  </si>
  <si>
    <t>Недіючий 4-поверховий корпус (Австрійський Червоний Хрест проводить перепрофілювання класних кімнат під житлові, заміну електромереж, санвузи, душові, пандус, кухні). Потрібно - вікна, дах, система опалення, котельня</t>
  </si>
  <si>
    <t>КОМПЛЕКСНІСТЬ - необхідне підсилення обласним бюджетом розпочатого проекту Червоного Хреста 
ПРОБЛЕМНИЙ (котельня потребує заміни - додаткові витрати)</t>
  </si>
  <si>
    <t>НЕДОЦІЛЬНО через співвідношення ціна/кількість створених мсіць</t>
  </si>
  <si>
    <t>ДОЦІЛЬНО лише за кошти донорів після передачі у комунальну власність</t>
  </si>
  <si>
    <t>Капітальний ремонт 4-го поверху гуртожитку Перемишлянського професійного ліцею,  м. Перемишляни, вул. Липова Алея, 3</t>
  </si>
  <si>
    <t xml:space="preserve">ДОЦІЛЬНО лише за кошти донорів </t>
  </si>
  <si>
    <r>
      <rPr>
        <sz val="11"/>
        <color rgb="FF00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  </r>
  </si>
  <si>
    <t>ДОЦІЛЬНО ПОЛІТИЧНО (громада активно допомагає енергетикам)</t>
  </si>
  <si>
    <t>Перелік об’єктів, 
що потребують відновлення та модернізації для розміщення внутрішньо переміщених осіб та працівників підприємств, 
переміщених з інших областей на територію Львівської області на 2023 рік</t>
  </si>
  <si>
    <t>РЕНОВАЦІЯ ЖИТЛА ДЛЯ ВПО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</si>
  <si>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Надмуровано адмінприміщення та приміщення для реабілітації, улаштовано дах (накрито, вимуровано комини, утеплено мінватою, встановлено вікна на мансардному приміщенні). Вимуровано флігель (добудову для техперсоналу до корпусу № 2)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</si>
  <si>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Розпочато мурування стін і перегородок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</si>
  <si>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Замінено дах, двері, потребує внутрішніх робіт та утеплення фасаду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</si>
  <si>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Недіючий 9-ти поверховий гуртожиток.
4-9 поверхи зроблено або роботи донорів на завершальній стадії. Встановлено 1 ліфт та вікна. Потребують завершення 1-3 поверхи та укриття (донорів немає), Передбачає внутрішні оздоблювальні роботи, створення на першому поверсі усіх умов для безбар'єрності. За кошти МОМ заплановане утеплення фасаду та встановлення ліфта для маломобільних груп населення</t>
    </r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</si>
  <si>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Студенти проживають на 2-му поверсі (70 осіб). Відремонтовано харчоблок, дах та замінено по усій будівлі мережі. Потребує проведення внутрішніх робіт на 3-5 поверхах.</t>
    </r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</si>
  <si>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3-4 поверсі (117 осіб). Проведено ремонт санвузлів/душових на 5-му поверсі та їдальні. Потребують ремонту 23 кімнати 5-го поверху, заміну вікон/дверей</t>
    </r>
  </si>
  <si>
    <t>ДОЦІЛЬНО. Пріоритетнипй для депосвіти заклад + НПЦ.
НЕ КОМПЛЕКСНИЙ за умови ремонту лише одного поверху</t>
  </si>
  <si>
    <t>НПЦ
(план)</t>
  </si>
  <si>
    <t xml:space="preserve">Недіючий 3-х поверховий гуртожиток. 
Потребує першочергово капремонту даху, встановлення вікон, облаштування інженерних мереж, проведення внутрішніх робіт. </t>
  </si>
  <si>
    <t>Діючий 5-ти поверховий гуртожиток. 
Студенти проживають на 2-3 поверхах (100 осіб). Потребують ремонту 4-5 поверхи: 29 кімнат: 4-ий поверх - 11 кімнат (36 місць); 5-ий поверх - 18 кімнат (54 місць) Вікна і дах замінено; потребує заміни інженерних мереж: вода/каналізація, електрика; двері; внутрішні оздоблювальні роботи. 
Проживає 36 ВПО</t>
  </si>
  <si>
    <t>ДОЦІЛЬНО. Пріоритетний для депосвіти заклад + НПЦ</t>
  </si>
  <si>
    <t>Діючий 5-ти поверховий гуртожиток. (3 підїзди)
Студенти проживають в 1 і 3 підїздах (120 осіб). Потребує ремонту 2-ий під'їзд гуртожитку (гуртожиток секторного типу, на поверсі 2 блоки (14 кімнат), санвузол, душова, кухня). Необхідні роботи: заміна усіх інженерних мереж; часткова заміна віконних та дверних блоків; оздоблювальні роботи;сантехніка; електричні мережі
Проживає 10 ВПО</t>
  </si>
  <si>
    <t>НПЦ
(діючий)</t>
  </si>
  <si>
    <t>Діючий 5-поверховий заклад (4 підїзди). 
Студенти проживають у частині першого та у другому підїзді (200 місць). Пропонується ремонт двох підїздів, які законсервовані близько 9 років та половини першого (один під'їзд 130 місць, або 60 кімнат) - (2,5 під'їзда 300 місць, 90 кімнат). Пропонується ремонт: заміна інженерних мереж (водопостачання, водовідведення, теплопостчання, електромережа), заміна вікон, дах в нормальному стані (шатровий), внутрішні оздоблювальні роботи</t>
  </si>
  <si>
    <t>Діючий 3-х поверховий гурожиток.
Студенти проживають на 1-2 поверхи (35 осіб). Пропонується ремонт 3-го поверху для ВПО (4 кімнати). Вікна склопакети, дах замінено.  Необхідні роботи: перекриття стелі, внутрішні оздоблювальні роботи, підведення інженерних мереж (відсутні каналізація, водопостачання) - труби лише до 2-го поверху.</t>
  </si>
  <si>
    <t>Діючий 5-ти поверховий гуртожиток.
Червоний Хрест замінив вікна/двері в 32 кімнатах (весь 4-ий поверх, по 1 блоку 5-ий і 3-ій поверхи). Потрібно провести внутрішні оздоблювальні роботи кімнат, ремонт санвузлів/душових та кухонь.
Проживає 66 ВПО</t>
  </si>
  <si>
    <t>Капітальний ремонт навчального корпусу Нижанковицького професійного ліцею м.Добромиль, вул. Галицька, 59а для розміщення внутрішньо переміщених осіб</t>
  </si>
  <si>
    <t>Недіючий 4-поверховий навчальний корпус.
Австрійський Червоний Хрест проводить перепрофілювання класних кімнат під житлові, заміну електромереж, санвузи, душові, пандус, кухні. Потрібно - вікна, дах, система опалення, котельня</t>
  </si>
  <si>
    <t>Недіючий 5-ти поверховий гуртожиток. 
Необхідно здійснити заміну вікон, дверей, даху, опалення, всіх комунікацій та провести  внутрішні оздоблювальні роботи, фасадні роботи</t>
  </si>
  <si>
    <t>Капітальний ремонт гуртожитку Державного навчального закладу "Угнівський аграрно-будівельний ліцей" в м. Угнів, вул. Б.Хмельницького, 6</t>
  </si>
  <si>
    <t>ДОЦІЛЬНО з перспективою розвитку для громади</t>
  </si>
  <si>
    <t>ЕКОНОМІКА/
ГОЛОС</t>
  </si>
  <si>
    <t>Недіючий 5-ти поверховий гуртожиток.
Потребує ремонту даху, заміни вікон, дверей та підлог, ремонт приміщень 5-ти поверхів (160 кімнат), відновлення електропостачання та теплопостачання</t>
  </si>
  <si>
    <t>Діючий 4-поверховий гуртожиток.
Студенти живуть на 3-му поверсі (45 осіб), на 2-му поверсі - навчальні приміщення, на 1-му - адміністративні приміщення. Потребує ремонту 4-ий поверх (17 кімнат): заміна вікон, інженерних мереж, внутрішні оздоблювальні роботи</t>
  </si>
  <si>
    <t>ДОЦІЛЬНО лише за кошти донорів. 
НЕ ДОЦІЛЬНО адже об'єкт не буде виглядати комплексно (за умови ремонту лише одного поверху)</t>
  </si>
  <si>
    <t>Капітальний ремонт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</si>
  <si>
    <t>Недіючий 1-поверховий корпус.
Замінено дах, вікна, частково - внутрішні інженерні мережі водопроводу, водовідведення, електрики та підлоги</t>
  </si>
  <si>
    <t>Недіючий 3-х поверховий корпус
За кошти місцевого бюджету замінено дах, систему електропостачання та опалення. Для завершення - внутрішні роботи</t>
  </si>
  <si>
    <t>Об'єкт незавершеного будівництва
Потребує коригування ПКД. Вимурувано коробку, встановлено вікна, дах.</t>
  </si>
  <si>
    <t>ДОЦІЛЬНО для підсилення мережі служби у справах дітей</t>
  </si>
  <si>
    <t>РЕНОВАЦІЯ ЖИТЛА ДЛЯ ВПО / ПОКРАЩЕННЯ УМОВ ДЛЯ СТУДЕНТІВ</t>
  </si>
  <si>
    <r>
      <rPr>
        <b/>
        <sz val="11"/>
        <color theme="1"/>
        <rFont val="Times New Roman"/>
        <family val="1"/>
        <charset val="204"/>
      </rPr>
      <t>ПЕРЕХІДНИЙ (10 СТУДЕНТІВ+13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Зроблено 3-5 поверхи, дах, вікна усього гуртожитку.
Необхідні внутрішні оздоблювальні роботи 1-2 поверху та облаштування укриття</t>
    </r>
  </si>
  <si>
    <r>
      <rPr>
        <b/>
        <sz val="11"/>
        <color theme="1"/>
        <rFont val="Times New Roman"/>
        <family val="1"/>
        <charset val="204"/>
      </rPr>
      <t>ПЕРЕХІДНИЙ (57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4-го поверху, замінено вікна на 4-5 поверхах, санвузлів/душових на 2-му поверсі, по одній кухні на 2-3 поверхах. Погоджено виконання робіт на 5-му поверсі МОМ, а також заміну інженерних мереж усього гуртожитку People in need.
Потребує ремонту даху, кімнат 1-3 поверху, холу, сходових кліток, заміни вікон усього гуртожитку</t>
    </r>
  </si>
  <si>
    <t>Поточний ремонт (2-3 поверхів) гуртожитку Новороздільського політехнічного фахового коледжу в м. Новий Розділ, вул. С. Бандери, 12, Стрийського району Львівської області, в тому числі виготовлення проєктно-кошторисної документації</t>
  </si>
  <si>
    <r>
      <rPr>
        <b/>
        <sz val="11"/>
        <color theme="1"/>
        <rFont val="Times New Roman"/>
        <family val="1"/>
        <charset val="204"/>
      </rPr>
      <t>ПЕРЕХІДНИЙ (30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даху, сходових кліток, замінено вікна усього гуртожитку; санвузлів/душових на 1-му поверсі NRC. 
Студентів можуть змістити на 2-ий поверх (а це додатково 100 місць для ВПО)</t>
    </r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</si>
  <si>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</si>
  <si>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r>
      <rPr>
        <b/>
        <sz val="11"/>
        <color theme="1"/>
        <rFont val="Times New Roman"/>
        <family val="1"/>
        <charset val="204"/>
      </rPr>
      <t>ПЕРЕХІДНИЙ (90 СТУДЕНТІВ+55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Замінено вікна усього гуртожитку, дах, інженерні мережі, відремонтовано сходові клітки, вхідну групу. Проводиться внутрішні оздоблювальні роботи на 4-5 поверхах МОМ, ремонт санвузлів, душових на 2-му поверсі NRC.
Потребує проведення оздоблювальних робіт на 2-3 поверхах </t>
    </r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</si>
  <si>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</si>
  <si>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r>
      <rPr>
        <b/>
        <sz val="11"/>
        <color theme="1"/>
        <rFont val="Times New Roman"/>
        <family val="1"/>
        <charset val="204"/>
      </rPr>
      <t>ПЕРЕХІДНИЙ (20 СТУДЕНТІВ+63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5-го поверху (12 кімнат), частково 3-го поверху (3 кімнати) та 1-го поверху (4 кімнати). Відремонтовано 4 санвузли/дущові на 2-3 поверхах. Потребують ремонту решта кімнат 2-4 поверхів, санвузлів/душових та кухонь, сходових кліток, а також будівлі харчоблоку.
Студенти займають 2-ий поверх (63 ВПО можна переселити на 5-ий, за умови ремонту 3-4 поверхів - це ще плюс 63 місць для ВПО)</t>
    </r>
  </si>
  <si>
    <t>НПЦ
(діючий + план)</t>
  </si>
  <si>
    <r>
      <rPr>
        <sz val="11"/>
        <color rgb="FF000000"/>
        <rFont val="Times New Roman"/>
        <family val="1"/>
        <charset val="204"/>
      </rPr>
      <t>Поточний ремонт приміщень</t>
    </r>
    <r>
      <rPr>
        <sz val="11"/>
        <color rgb="FF000000"/>
        <rFont val="Times New Roman"/>
        <family val="1"/>
        <charset val="204"/>
      </rPr>
      <t xml:space="preserve"> (1-3 поверхів)</t>
    </r>
    <r>
      <rPr>
        <sz val="11"/>
        <color rgb="FF000000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</si>
  <si>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r>
      <rPr>
        <b/>
        <sz val="11"/>
        <color theme="1"/>
        <rFont val="Times New Roman"/>
        <family val="1"/>
        <charset val="204"/>
      </rPr>
      <t>ПЕРЕХІДНИЙ (80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замінено вікна усього гуртожитку, дах. Потребують ремонту 1-3 поверхи.
Студентів можуть змістити на 2-ий поверх (а це додатково 75 місць для ВПО на 3-му поверсі)</t>
    </r>
  </si>
  <si>
    <r>
      <rPr>
        <sz val="11"/>
        <color theme="1"/>
        <rFont val="Times New Roman"/>
        <family val="1"/>
        <charset val="204"/>
      </rPr>
      <t>Поточний ремонт</t>
    </r>
    <r>
      <rPr>
        <sz val="11"/>
        <color theme="1"/>
        <rFont val="Times New Roman"/>
        <family val="1"/>
        <charset val="204"/>
      </rPr>
      <t xml:space="preserve"> гуртожитку Добротвірського професійного ліцею в смт Добротвір, вул. Енергетична</t>
    </r>
  </si>
  <si>
    <t>Діючий 3-х поверховий гуртожиток.
Студенти проживають на 2-му поверсі. На 1-2 поверхах проживає 34 ВПО. Третій поверх - не задіяний (11 кімнат). Вікна та дах замінено, потребують заміни інженерні мережі, внутрішні оздоблювальні роботи 3-го поверху, санвузли і душові на 1-3 поверхах.</t>
  </si>
  <si>
    <t>Львівська</t>
  </si>
  <si>
    <t>Капітальний ремонт Львівського фахового коледжу будівництва, архітектури та дизайну в м.Львів, вул.Зелена, 105</t>
  </si>
  <si>
    <t>Львівський фаховий коледж будівництва, архітектури та дизайну</t>
  </si>
  <si>
    <t>Діючий 9-ти поверховий гуртожиток.
Проживає 39 ВПО на 7-му поверсі. На поверсі 16 кімнат (14 кімнат - 3-4 місних, 2 кімнати - двохмісних). Потребує комплексного ремонту: заміну усіх вікон, даху, інженерних мереж (вода, каналізація, електропостачання), санвузлів/душових та кухонь.</t>
  </si>
  <si>
    <t>НЕ ДОЦІЛЬНО оскільки потребує значних капіталовкладень</t>
  </si>
  <si>
    <t>ПОКРАЩЕННЯ УМОВ ДЛЯ СТУДЕНТІВ</t>
  </si>
  <si>
    <r>
      <rPr>
        <b/>
        <sz val="11"/>
        <color theme="1"/>
        <rFont val="Times New Roman"/>
        <family val="1"/>
        <charset val="204"/>
      </rPr>
      <t>ПЕРЕХІДНИЙ (132 СТУДЕНТИ)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 для ВПО (наразі приміщення не заселено ВПО)
Проживає 132 студенти на 2-3 поверхах. Потребують ремонту 2-3 поверхи: заміна інженерних мереж, внутрішні оздоблювальні роботи кімнат, санвузлів, душових</t>
    </r>
  </si>
  <si>
    <t>Діючий 9-ти поверховий гуртожиток.
Проживає 350 студентів та частина приміщень в оренді. Блочна система (8 кімнат+кухня, санвузли/душові). На поверсі два блоки (16 кімнат). Дах в хорошому стані, вікна замінено. Потребує проведення таких робіт: сигналізація, заміна системи опалення та електропроводки, ремонти в кімнатах санвузлах, душових</t>
  </si>
  <si>
    <t xml:space="preserve">НЕ ДОЦІЛЬНО оскільки потребує значних капіталовкладень. Крім того тут може профінансувати на перспективу GIZ </t>
  </si>
  <si>
    <t>Діючий 4-х поверховий гуртожиток.
Проживає 210 студентів та 24 людини тероборони. Загалом є 60 кімнат. Потребує ремонту дах, частково заміна вікон (1/3), заміна інженерних мереж, санвузли/душові, кухні</t>
  </si>
  <si>
    <t>Лопатинська</t>
  </si>
  <si>
    <t>Капітальний ремонт гуртожитку філії Добротвірського професійного ліцею в смт Лопатин, вул. С. Стрільців, 31</t>
  </si>
  <si>
    <t>Діючий 1-но поверховий гуртожиток
11 житлових кімнат коридорного типу. Потребує заміни шатровий дах, вікна, душові/санвузли, кухні</t>
  </si>
  <si>
    <t>НЕ ДОЦІЛЬНО ремонтувати дві філії одного закладу (або Добротвір, або Лопатин)</t>
  </si>
  <si>
    <t>НПЦ 
(план)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</si>
  <si>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Надмуровано адмінприміщення та приміщення для реабілітації, улаштовано дах (накрито, вимуровано комини, утеплено мінватою, встановлено вікна на мансардному приміщенні). Вимуровано флігель (добудову для техперсоналу до корпусу № 2)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</si>
  <si>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Розпочато мурування стін і перегородок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</si>
  <si>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Замінено дах, двері, потребує внутрішніх робіт та утеплення фасаду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</si>
  <si>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Недіючий 9-ти поверховий гуртожиток.
4-9 поверхи зроблено або роботи донорів на завершальній стадії. Встановлено 1 ліфт та вікна. Потребують завершення 1-3 поверхи та укриття (донорів немає), Передбачає внутрішні оздоблювальні роботи, створення на першому поверсі усіх умов для безбар'єрності. За кошти МОМ заплановане утеплення фасаду та встановлення ліфта для маломобільних груп населення</t>
    </r>
  </si>
  <si>
    <r>
      <rPr>
        <b/>
        <sz val="11"/>
        <color theme="1"/>
        <rFont val="Times New Roman"/>
        <family val="1"/>
        <charset val="204"/>
      </rPr>
      <t>ПЕРЕХІДНИЙ (10 СТУДЕНТІВ+13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Зроблено 3-5 поверхи, дах, вікна усього гуртожитку.
Необхідні внутрішні оздоблювальні роботи 1-2 поверху та облаштування укриття</t>
    </r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</si>
  <si>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Студенти проживають на 2-му поверсі (70 осіб). Відремонтовано харчоблок, дах та замінено по усій будівлі мережі. Потребує проведення внутрішніх робіт на 3-5 поверхах.</t>
    </r>
  </si>
  <si>
    <t>Жидачівська</t>
  </si>
  <si>
    <t>Капітальний ремонт гуртожитку Добротвірського професійного ліцею в смт Добротвір, вул. Енергетична, в тому числі виготовлення проєктно-кошторисної документації</t>
  </si>
  <si>
    <r>
      <rPr>
        <sz val="11"/>
        <color rgb="FF00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  </r>
  </si>
  <si>
    <t>Золочівська</t>
  </si>
  <si>
    <t>Капітальний ремонт гуртожитку Золочівського професійного ліцею в м.Золочів, вул.Промислова, 1, в тому числі виготовлення проєктно-кошторисної документації</t>
  </si>
  <si>
    <t>Золочівський професійний ліцей</t>
  </si>
  <si>
    <t>Діючий 5-ти поверховий гуртожиток
УВКБ ООН проведено заміну електромереж в санвузлах одного крила, встановлено бойлери. Потребує заміни даху, частково заміни вікон, інженерних мереж, ремонт санвузлів/душових, кімнат, кухонь. Проживає 32 ВПО + 20 студентів</t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</si>
  <si>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3-4 поверсі (117 осіб). Проведено ремонт санвузлів/душових на 5-му поверсі та їдальні. Потребують ремонту 23 кімнати 5-го поверху, заміну вікон/дверей</t>
    </r>
  </si>
  <si>
    <r>
      <rPr>
        <b/>
        <sz val="11"/>
        <color theme="1"/>
        <rFont val="Times New Roman"/>
        <family val="1"/>
        <charset val="204"/>
      </rPr>
      <t>ПЕРЕХІДНИЙ (30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даху, сходових кліток, замінено вікна усього гуртожитку; санвузлів/душових на 1-му поверсі NRC. 
Студентів можуть змістити на 2-ий поверх (а це додатково 100 місць для ВПО)</t>
    </r>
  </si>
  <si>
    <r>
      <rPr>
        <sz val="11"/>
        <color rgb="FF000000"/>
        <rFont val="Times New Roman"/>
        <family val="1"/>
        <charset val="204"/>
      </rPr>
      <t>Поточний ремонт приміщень</t>
    </r>
    <r>
      <rPr>
        <sz val="11"/>
        <color rgb="FF000000"/>
        <rFont val="Times New Roman"/>
        <family val="1"/>
        <charset val="204"/>
      </rPr>
      <t xml:space="preserve"> (1-3 поверхів)</t>
    </r>
    <r>
      <rPr>
        <sz val="11"/>
        <color rgb="FF000000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</si>
  <si>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r>
      <rPr>
        <b/>
        <sz val="11"/>
        <color theme="1"/>
        <rFont val="Times New Roman"/>
        <family val="1"/>
        <charset val="204"/>
      </rPr>
      <t>ПЕРЕХІДНИЙ (80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замінено вікна усього гуртожитку, дах. Потребують ремонту 1-3 поверхи. Студентів можуть змістити на 2-ий поверх (а це додатково 75 місць для ВПО на 3-му поверсі)</t>
    </r>
  </si>
  <si>
    <t>Капітальний ремонт гуртожитку Угнівського аграрно-будівельного ліцею в м.Белз, вул.Івасюка, 4а</t>
  </si>
  <si>
    <t>Недіючий 2-х поверховий гуртожиток. 
Необхідно здійснити заміну вікон, дверей, даху, опалення, всіх комунікацій та провести  внутрішні оздоблювальні роботи, фасадні роботи</t>
  </si>
  <si>
    <r>
      <rPr>
        <b/>
        <sz val="11"/>
        <color theme="1"/>
        <rFont val="Times New Roman"/>
        <family val="1"/>
        <charset val="204"/>
      </rPr>
      <t>ПЕРЕХІДНИЙ (57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4-го поверху, замінено вікна на 4-5 поверхах, санвузлів/душових на 2-му поверсі, по одній кухні на 2-3 поверхах. Погоджено виконання робіт на 5-му поверсі МОМ, а також заміну інженерних мереж усього гуртожитку People in need.
Потребує ремонту даху, кімнат 1-3 поверху, холу, сходових кліток, заміни вікон усього гуртожитку</t>
    </r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</si>
  <si>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</si>
  <si>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r>
      <rPr>
        <b/>
        <sz val="11"/>
        <color theme="1"/>
        <rFont val="Times New Roman"/>
        <family val="1"/>
        <charset val="204"/>
      </rPr>
      <t>ПЕРЕХІДНИЙ (90 СТУДЕНТІВ+55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Замінено вікна усього гуртожитку, дах, інженерні мережі, відремонтовано сходові клітки, вхідну групу. Проводиться внутрішні оздоблювальні роботи на 4-5 поверхах МОМ, ремонт санвузлів, душових на 2-му поверсі NRC.
Потребує проведення оздоблювальних робіт на 2-3 поверхах </t>
    </r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</si>
  <si>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</si>
  <si>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r>
      <rPr>
        <b/>
        <sz val="11"/>
        <color theme="1"/>
        <rFont val="Times New Roman"/>
        <family val="1"/>
        <charset val="204"/>
      </rPr>
      <t>ПЕРЕХІДНИЙ (20 СТУДЕНТІВ+63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5-го поверху (12 кімнат), частково 3-го поверху (3 кімнати) та 1-го поверху (4 кімнати). Відремонтовано 4 санвузли/душові на 2-3 поверхах. Потребують ремонту решта кімнат 2-4 поверхів, санвузлів/душових та кухонь, сходових кліток, а також будівлі харчоблоку.
Студенти займають 2-ий поверх (63 ВПО можна переселити на 5-ий, за умови ремонту 3-4 поверхів - це ще плюс 63 місць для ВПО)</t>
    </r>
  </si>
  <si>
    <r>
      <rPr>
        <b/>
        <sz val="11"/>
        <color theme="1"/>
        <rFont val="Times New Roman"/>
        <family val="1"/>
        <charset val="204"/>
      </rPr>
      <t>ПЕРЕХІДНИЙ (132 СТУДЕНТИ)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 для ВПО (наразі приміщення не заселено ВПО)
Проживає 132 студенти на 2-3 поверхах. Потребують ремонту 2-3 поверхи: заміна інженерних мереж, внутрішні оздоблювальні роботи кімнат, санвузлів, душових</t>
    </r>
  </si>
  <si>
    <t>Новояворівська</t>
  </si>
  <si>
    <t>Поточний ремонт приміщень 4-го поверху гуртожитку Державного навчального закладу «Новояворівське вище професійне училище» в м.Новояворівськ, вул.Шевченка,20</t>
  </si>
  <si>
    <t xml:space="preserve">Державний навчальний заклад «Новояворівське вище професійне училище» 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</si>
  <si>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Відремонтовано 5-ий поверх для ВПО. Передбачається проведення ремонту 4-го поверху для студентів</t>
    </r>
  </si>
  <si>
    <t xml:space="preserve">Капітальний ремонт гуртожитку Угнівського аграрно-будівельного ліцею в м.Белз, вул. Бічна, 2а </t>
  </si>
  <si>
    <t>Діючий 1-но поверховий гуртожиток
Потребує заміни даху, вікон та ремонт кімнат. Силами закладу проведено ремонти санвузлів, системи опалення, водопостачання/каналізації.
Проживає 20 ВПО + 30 студентів</t>
  </si>
  <si>
    <t xml:space="preserve">Капітальний ремонт гуртожитку Угнівського аграрно-будівельного ліцею в м.Угнів, вул.Б.Хмельницького, 8 </t>
  </si>
  <si>
    <t>Діючий 2-х поверховий гуртожиток
Потребує заміни даху, ремонт кімнат. Силами закладу проведено ремонти санвузлів, системи опалення, водопостачання/каналізації.
Проживає 23 ВПО + 34 студенти</t>
  </si>
  <si>
    <t>Перелік об’єктів до Програми капітального будівництва об'єктів соціально-культурного та житлово-комунального призначення на 2023 рік</t>
  </si>
  <si>
    <t>Додаткова потреба у фінансуванні</t>
  </si>
  <si>
    <t>х</t>
  </si>
  <si>
    <t>300 
учнівських 
місць</t>
  </si>
  <si>
    <t>ВЕЛИКЕ БУДІВНИЦТВО / ПОТЕНЦІЙНЕ ЗБІЛЬШЕННЯ НА 10 МЛН 
У 2022 році проведено залиття стяжок в приміщеннях, штукатурка стін, огородження даху, вікна/двері, теплопункт
Потенційно буде проводитись коригування в частині котельні</t>
  </si>
  <si>
    <t>Пустомитівська</t>
  </si>
  <si>
    <t>Городоцька</t>
  </si>
  <si>
    <t>ПКД виготовлено.
Заміна даху, вікон, утеплення фасаду</t>
  </si>
  <si>
    <t>Будівництво загальноосвітньої школи  І-ІІІ ст.на 360 учнівських місць в с.Нижня Яблунька Турківського р-ну Львівської області Коригування, в тому числі коригування ПКД</t>
  </si>
  <si>
    <t>360 
учнівських місць</t>
  </si>
  <si>
    <t>Філія ДП "Укрдержбудекспертиза" у Львівській області
 №14-2508-16 від 28.10.2016</t>
  </si>
  <si>
    <t>ПКД потребує коригування</t>
  </si>
  <si>
    <t>Будівництво критого басейну 12,6*6,15м та 4 ванні  кімнати з перехідною галереєю для санаторної школи-інтернату І-ІІІ ст. для дітей, хворих на сколіоз, у м.Сокалі Львівської області  Коригування</t>
  </si>
  <si>
    <t>Філія ДП "Укрдержбудекспертиза" у Львівській області
 №14-0998-18 від 23.07.2018</t>
  </si>
  <si>
    <t>37 148,000</t>
  </si>
  <si>
    <t>Великомостівська</t>
  </si>
  <si>
    <t>Завершення будівництва СЗШ І-ІІ ступенів на 150 учнів з двома дошкільними групами по 15 дітей і фельдшерським пунктом в  с.Пристань Сокальського р-ну Львівської області (коригування)</t>
  </si>
  <si>
    <t>150 
учнівських місць</t>
  </si>
  <si>
    <t>ТзОВ "Глобал ПП" №649/20-ЕЗ від 18.08.2020</t>
  </si>
  <si>
    <t>89 489,200</t>
  </si>
  <si>
    <t>Давидівська</t>
  </si>
  <si>
    <t>Будівництво добудови до загальноосвітньої школи по вул. Кн. Ольги в с. Кротошин Пустомитівського району Львівської області</t>
  </si>
  <si>
    <t>Давидівська сільська рада</t>
  </si>
  <si>
    <t>270
учнівських місць</t>
  </si>
  <si>
    <t>ТзОВ "Перша приватна експертиза" від 30.06.2020 №30/05-06/20/А</t>
  </si>
  <si>
    <t>Триває коригування ПКД / ПОТЕНЦІЙНЕ ЗБІЛЬШЕННЯ НА3 МЛН Кінець лютого-початок березня має бути експертиза.
Залишаються внутрішні оздоблювальні роботи, сигналізація, стадіон, утеплення модульної котельні, вентиляція, харчоблок
Готові для співфінансування 80/20</t>
  </si>
  <si>
    <t>ОБЛАСНА РАДА</t>
  </si>
  <si>
    <t>6 138,400</t>
  </si>
  <si>
    <t>Жовківська</t>
  </si>
  <si>
    <t>Реконструкція приміщення дошкільного навчального закладу по вул. Л. Українки, 26 в с.В'язова Львівського району Львівської області. Коригування, в тому числі коригування ПКД</t>
  </si>
  <si>
    <t>МЕДИЧНІ ЗАКЛАДИ / УСТАНОВИ СОЦЗАХИСТУ</t>
  </si>
  <si>
    <t>Старосамбірська</t>
  </si>
  <si>
    <t>Реконструкція будівлі під хірургічне відділення на 40-к ліжок Старосамбірської ЦРЛ по вул. Дністрова в  м.Старий Самбір, в тому числі коригування ПКД</t>
  </si>
  <si>
    <t>40 ліжок</t>
  </si>
  <si>
    <t>Філія ДП "Укрдержбудекспертиза" у Львівській області
 №14-01592-10 від 09.12.2010</t>
  </si>
  <si>
    <t>НЕДОЦІЛЬНО ЗАРАЗ ЗАТВЕРДЖУВАТИ
(є потенційний донор)
Потребує коригування ПКД
Три секції. Вимурувано коробку та накрито, встановлено вікна</t>
  </si>
  <si>
    <t>https://drive.google.com/drive/folders/16SlXwRZ7zLXz5f4eSQHFseV059UMktJM?usp=sharing</t>
  </si>
  <si>
    <t>6 629,600</t>
  </si>
  <si>
    <t>Журавненська</t>
  </si>
  <si>
    <t>Проведення невідкладних аварійно-відновлювальних робіт  з відновлення пошкодженого пожежею корпусу обласного дитячого протитуберкульозного санаторію в смт.Журавно, Жидачівського р-ну Львіської області. Реставрація. (Коригування), в тому числі виготовлення ПКД</t>
  </si>
  <si>
    <t>250
місць</t>
  </si>
  <si>
    <t>ДП ЗЕТЦД №316.2079.19/3027 від 03.06.2016</t>
  </si>
  <si>
    <t>Потребує коригування ПКД
Рішенням сесії №277 від 16.11.2021 передано в КЗ ЛОР "Журавненський будинок підтриманого проживання психоневрологічного типу".
3-х поверхова будівля. Потребує ремонту даху, підведення внутрішніх інженерних мереж, оздоблювальні роботи, встановлення дверей та декількох вікон 
РЕСТАВРАЦІЯ!!!</t>
  </si>
  <si>
    <t>https://drive.google.com/drive/folders/1JFxiH8JKVJupVshO9yVNmy0NYjsI_Xcs?usp=share_link</t>
  </si>
  <si>
    <t>1 779,900</t>
  </si>
  <si>
    <t>Реконструкція даху в корпусі №2 ( встановлення шатрового даху) комунального закладу Львівської обласної ради «Навчально-реабілітаційний центр «Левеня»  за адресою: Львів, вул. Володимира Великого 71а, в тому числі виготовлення ПКД</t>
  </si>
  <si>
    <t>КЗ ЛОР «Навчально-реабілітаційний центр «Левеня»</t>
  </si>
  <si>
    <t>1135 м2</t>
  </si>
  <si>
    <t>ПКД відсутнє</t>
  </si>
  <si>
    <t>СОБКО/
ЕНЕРГОЗБЕРЕЖЕННЯ</t>
  </si>
  <si>
    <t>Реконструкція з добудовою корпусу Притулку для дітей служби у справах дітей обласної державної адміністрації з метою створення Центру підтримки дітей та сім'ї за адресою: м. Львів, вул. Левандівська, 17-В,  в тому числі виготовлення ПКД</t>
  </si>
  <si>
    <t>об'єкт</t>
  </si>
  <si>
    <t>2023-2024</t>
  </si>
  <si>
    <t>СОБКО</t>
  </si>
  <si>
    <t>СПОРТ</t>
  </si>
  <si>
    <t>ТзОВ "Житло Буд Сервіс"</t>
  </si>
  <si>
    <t>ПОТЕНЦІЙНЕ ЗБІЛЬШЕННЯ НА 10 МЛН ГРН
Триває улаштування електромереж та водопостачання.</t>
  </si>
  <si>
    <t>Реконструкція приміщень спортзалу для проведення навчально-тренувальної, спортивної та виховної роботи для дітей та молоді КЗ ЛОР "Спеціалізована дитячо-юнацька спортивна школа олімпійського резерву №2 з дзюдо та боксу" за адресою: м. Львів, вул.Кульпарківська, 95,  в тому числі виготовлення ПКД</t>
  </si>
  <si>
    <t>КЗ ЛОР "Спеціалізована дитячо-юнацька спортивна школа олімпійського резерву №2 з дзюдо та боксу"</t>
  </si>
  <si>
    <r>
      <rPr>
        <sz val="11"/>
        <color rgb="FFFF0000"/>
        <rFont val="Times New Roman"/>
        <family val="1"/>
        <charset val="204"/>
      </rPr>
      <t>Реконструкція</t>
    </r>
    <r>
      <rPr>
        <sz val="11"/>
        <color rgb="FF000000"/>
        <rFont val="Times New Roman"/>
        <family val="1"/>
        <charset val="204"/>
      </rPr>
      <t xml:space="preserve"> систем опалення та вентиляції Комунального закладу Львівської обласної ради "Львівська обласна дитячо-юнацька спортивна школа" вул. У.Самчука, 8 у Львові, в тому числі виготовлення ПКД</t>
    </r>
  </si>
  <si>
    <t>КЗ ЛОР "Львівська обласна дитячо-юнацька спортивна школа"</t>
  </si>
  <si>
    <t>ПКД відсутнє / В ПРОПОЗИЦІЯХ БУВ ПОТОЧНИЙ РЕМОНТ</t>
  </si>
  <si>
    <t>ПКД виготовлено</t>
  </si>
  <si>
    <t>Реконструкція мереж електропостачання по вул. Вахнянина, 29 у м. Львові з влаштуванням Урбан-парку</t>
  </si>
  <si>
    <t>НЕДОЦІЛЬНО ЗАРАЗ ЗАТВЕРДЖУВАТИ
(на території живуть військові)</t>
  </si>
  <si>
    <r>
      <rPr>
        <sz val="11"/>
        <color rgb="FF000000"/>
        <rFont val="Times New Roman"/>
        <family val="1"/>
        <charset val="204"/>
      </rPr>
      <t>Виготовлення проектно-кошторисної документації відновлення елементів благоустрою зелених зон та доріжок</t>
    </r>
    <r>
      <rPr>
        <sz val="11"/>
        <color rgb="FFFF0000"/>
        <rFont val="Times New Roman"/>
        <family val="1"/>
        <charset val="204"/>
      </rPr>
      <t xml:space="preserve"> (капітальний ремонт) </t>
    </r>
    <r>
      <rPr>
        <sz val="11"/>
        <color rgb="FF000000"/>
        <rFont val="Times New Roman"/>
        <family val="1"/>
        <charset val="204"/>
      </rPr>
      <t>частини території Центру творчості дітей та юнацтва Галичини по вул. Вахнянина, 29 у м. Львові, з облаштуванням Урбан Парку</t>
    </r>
  </si>
  <si>
    <t>НЕДОЦІЛЬНО ЗАРАЗ ЗАТВЕРДЖУВАТИ / КАПІТАЛЬНИЙ РЕМОНТ НЕ МОЖНА ВКЛЮЧАТИ В ПРОГРАМУ
(на території живуть військові)</t>
  </si>
  <si>
    <r>
      <rPr>
        <sz val="11"/>
        <color rgb="FF000000"/>
        <rFont val="Times New Roman"/>
        <family val="1"/>
        <charset val="204"/>
      </rPr>
      <t>Відновлення елементів благоустрою зелених зон та доріжок</t>
    </r>
    <r>
      <rPr>
        <sz val="11"/>
        <color rgb="FFFF0000"/>
        <rFont val="Times New Roman"/>
        <family val="1"/>
        <charset val="204"/>
      </rPr>
      <t xml:space="preserve"> (капітальний ремонт)</t>
    </r>
    <r>
      <rPr>
        <sz val="11"/>
        <color rgb="FF000000"/>
        <rFont val="Times New Roman"/>
        <family val="1"/>
        <charset val="204"/>
      </rPr>
      <t xml:space="preserve"> частини території Центру творчості дітей та юнацтва Галичини по вул. Вахнянина, 29 у м. Львові, з облаштуванням Урбан Парку</t>
    </r>
  </si>
  <si>
    <r>
      <rPr>
        <sz val="11"/>
        <color rgb="FF000000"/>
        <rFont val="Times New Roman"/>
        <family val="1"/>
        <charset val="204"/>
      </rPr>
      <t xml:space="preserve">Виготовлення проектно-кошторисної документації для відновлення елементів благоустрою малих архітектурних форм та майданчиків </t>
    </r>
    <r>
      <rPr>
        <sz val="11"/>
        <color rgb="FFFF0000"/>
        <rFont val="Times New Roman"/>
        <family val="1"/>
        <charset val="204"/>
      </rPr>
      <t xml:space="preserve">(капітальний ремонт) </t>
    </r>
    <r>
      <rPr>
        <sz val="11"/>
        <color rgb="FF000000"/>
        <rFont val="Times New Roman"/>
        <family val="1"/>
        <charset val="204"/>
      </rPr>
      <t>частини території Центру творчості дітей та юнацтва Галичини по вул. Вахнянина, 29 у м.Львові, з облаштуванням Урбан Парку</t>
    </r>
  </si>
  <si>
    <r>
      <rPr>
        <sz val="11"/>
        <color rgb="FF000000"/>
        <rFont val="Times New Roman"/>
        <family val="1"/>
        <charset val="204"/>
      </rPr>
      <t xml:space="preserve">Відновлення елементів благоустрою малих архітектурних форм та майданчиків </t>
    </r>
    <r>
      <rPr>
        <sz val="11"/>
        <color rgb="FFFF0000"/>
        <rFont val="Times New Roman"/>
        <family val="1"/>
        <charset val="204"/>
      </rPr>
      <t xml:space="preserve">(капітальний ремонт) </t>
    </r>
    <r>
      <rPr>
        <sz val="11"/>
        <color rgb="FF000000"/>
        <rFont val="Times New Roman"/>
        <family val="1"/>
        <charset val="204"/>
      </rPr>
      <t>частини території Центру творчості дітей та юнацтва Галичини по вул. Вахнянина, 29 у м.Львові, з облаштуванням Урбан парку</t>
    </r>
  </si>
  <si>
    <t>Проект реставрації та реабілітації (ревалоризації) об'єктів комплексу Пам'ятки архітектури Національного значення XVIII ст. ох. №376 Архикатедрального Собору Св.Юра в м. Львові (впорядкування території горішнього і долішнього подвір'їв, реставрація дзвіниці, брам та огорож, завершення реставрації Митрополичих палат, влаштування об'їзду північного і західного корпусів капітули)" (інженерні мережі та благоустрій території) (коригування)</t>
  </si>
  <si>
    <t>Філія ДП "Укрдержбудекспертиза" у Львівській області
 №14-0600-20 від 02.10.2020</t>
  </si>
  <si>
    <t>Потребує коригування ПКД</t>
  </si>
  <si>
    <t>«Реставрація даху КУ ЛОР "Державний меморіальний музей Михайла Грушевського у Львові" - пам'ятка архітектури місцевого значення – Вілла меморіального музею М.Грушевського 1902р. є пам’яткою архітектури(ох. № 1405-Лв) з наявним паспортом пам’ятки культурної спадщини на вул. І. Франка, 154 в м. Львові»,  в тому числі коригування ПКД</t>
  </si>
  <si>
    <t>Департамент з питань культури, національностей та релігій ОДА</t>
  </si>
  <si>
    <t>ПОТРЕБУЄ КОРИГУВАННЯ ПКД
Пусковий. Заміна пошкоджених конструктивних елементів даху, веж та шпилів як такі, що втратили свою несучу здатність; реставрація існуючх декоративних шпилів та відтворення втрачених над вежами та фронтонами, згідно проекту; влаштування люкарні; бляшане покриття дахів будівлі замінити на нове з титанцинкової бляхи; влаштування нової системи водовідведення з дахів в ливневу каналізацію</t>
  </si>
  <si>
    <t>Реставрація експозиційних залів музею історії релігії на пл.Музейній,1 у м. Львові,  в тому числі коригування ПКД</t>
  </si>
  <si>
    <t>2021-2024</t>
  </si>
  <si>
    <t>ПОТРЕБУЄ КОРИГУВАННЯ ПКД
Перехідний. Розпочато демонтаж старої підлоги, влаштування стяжки, встановлення керамічної плитки, зняття старого покриття стін, заміну системи електромережі, шпаклювання стін, реставрацція архітектурних елементів, заміна охоронної та пожежної сигналізації</t>
  </si>
  <si>
    <t>КАПІТАЛЬНІ ВИДАТКИ (ДОДАТОК ДО ПРОГРАМИ СОЦЕКОНОМ)</t>
  </si>
  <si>
    <r>
      <rPr>
        <sz val="11"/>
        <color rgb="FFFF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в нежитловій будівлі літ. "А-5" спільної власності територіальних громад Львівської області по вул. Митрополита Андрея, 10 в м.Львові</t>
    </r>
  </si>
  <si>
    <t>ДСЗН ЛОДА</t>
  </si>
  <si>
    <t>ТзОВ "ЕКОБУДІНВЕСТ ПЛЮС"</t>
  </si>
  <si>
    <t xml:space="preserve">Перехідний. Роботи: завершення монтажу електромережі, заміна водопостачання та водовідведення, системи опалення, сантезніки, плитки, підлоги, оздоблювальні роботи.
</t>
  </si>
  <si>
    <t>Виготовлення проектно-кошторисної документації на будівництво нового хірургічного корпусу КНП ЛОР «Охматдит»</t>
  </si>
  <si>
    <t>ДП "Містопроект"</t>
  </si>
  <si>
    <t>25 000 кв.м</t>
  </si>
  <si>
    <t>НЕДОЦІЛЬНО ЗАРАЗ ЗАТВЕРДЖУВАТИ
(після експертизи)</t>
  </si>
  <si>
    <t>3 МЛН ГРН НЕДОЦІЛЬНО ЗАРАЗ ЗАТВЕРДЖУВАТИ 
Направлено опитувальні листи на відповідні служби для отримання техумов. Після цього - оголошують тендер на експертизу</t>
  </si>
  <si>
    <t>Ремонтно-реставраційні роботи головного корпусу пам’ятки архітектури місцевого значення (охоронний номер1618) та благоустрою прилеглої території м. Львів, вул. Кульпарківська,95</t>
  </si>
  <si>
    <t>КНП ЛОР "Львівська обласна клінічна психіатрична лікарня"</t>
  </si>
  <si>
    <t>2023-2025</t>
  </si>
  <si>
    <t>Триває коригування ПКД</t>
  </si>
  <si>
    <t>Капітальний ремонт системи опалення у приміщенні Державного архіву Львівської області за адресою вул. проф.Буйка, 4</t>
  </si>
  <si>
    <t>ТзОВ "Євроекспертиза" від 14.12.2021 №410/12/21</t>
  </si>
  <si>
    <t>Потребує коригування ПКД
Заміна системи опалення, вікон</t>
  </si>
  <si>
    <t>Ремонтно-реставраційні роботи приміщення Державного архіву Львівської області за адресою вул.Музейна, 1</t>
  </si>
  <si>
    <t>Філія ДП "Укрдержбудекспертиза у Львівській області" 
від 02.12.2021
№14-0862/01-21</t>
  </si>
  <si>
    <t>Потребує коригування ПКД
Заміна вікон, дверей, електропостачання</t>
  </si>
  <si>
    <r>
      <rPr>
        <sz val="11"/>
        <color rgb="FFFF0000"/>
        <rFont val="Times New Roman"/>
        <family val="1"/>
        <charset val="204"/>
      </rPr>
      <t xml:space="preserve">Капітальний ремонт </t>
    </r>
    <r>
      <rPr>
        <sz val="11"/>
        <color rgb="FF000000"/>
        <rFont val="Times New Roman"/>
        <family val="1"/>
        <charset val="204"/>
      </rPr>
      <t>системи опалення (перехід з пічного на централізоване опалення) із заміною старих дерев'яних віконних рам на енергоощадні в будівлі КЗ ЛОР Львівський історичний музей, за адресою м. Львів, вул. Арсенальна, 3, в тому числі виготовлення ПКД</t>
    </r>
  </si>
  <si>
    <t>4 500,000</t>
  </si>
  <si>
    <t>Відсутнє ПКД / МОЖЕ ФІНАНСУВАТИСЬ З ПРОГРАМИ ЗА УМОВИ РЕКОНСТРУКЦІЇ</t>
  </si>
  <si>
    <t>СОБКО/
 ЕНЕРГОЗБЕРЕЖЕННЯ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</si>
  <si>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Надмуровано адмінприміщення та приміщення для реабілітації, улаштовано дах (накрито, вимуровано комини, утеплено мінватою, встановлено вікна на мансардному приміщенні). Вимуровано флігель (добудову для техперсоналу до корпусу № 2)</t>
    </r>
  </si>
  <si>
    <t>СОЦЗАХИСТ/
СОБКО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</si>
  <si>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Розпочато мурування стін і перегородок</t>
    </r>
  </si>
  <si>
    <t>Реконструкція даху та системи водяного опалення в КЗ ЛОР "Роздільський дитячий будинок-інтернат" по вул.Б.Хмельницького, 1, смт Розділ Миколаївського району Львівської області. Коригування</t>
  </si>
  <si>
    <t xml:space="preserve">КЗ ЛОР "Роздільський дитячий будинок-інтернат" </t>
  </si>
  <si>
    <r>
      <rPr>
        <b/>
        <sz val="11"/>
        <color theme="1"/>
        <rFont val="Times New Roman"/>
        <family val="1"/>
        <charset val="204"/>
      </rPr>
      <t xml:space="preserve">ПЕРЕХІДНИЙ
</t>
    </r>
    <r>
      <rPr>
        <sz val="11"/>
        <color theme="1"/>
        <rFont val="Times New Roman"/>
        <family val="1"/>
        <charset val="204"/>
      </rPr>
      <t>Завершено демонтажні роботи даху, залито стяжку, влаштовано армопояс, улаштовано крокви, покрівлю</t>
    </r>
  </si>
  <si>
    <r>
      <rPr>
        <b/>
        <sz val="11"/>
        <color theme="1"/>
        <rFont val="Times New Roman"/>
        <family val="1"/>
        <charset val="204"/>
      </rPr>
      <t>ПЕРЕХІДНИЙ / РЕМОНТ 1-3 ПОВЕРХУ</t>
    </r>
    <r>
      <rPr>
        <sz val="11"/>
        <color theme="1"/>
        <rFont val="Times New Roman"/>
        <family val="1"/>
        <charset val="204"/>
      </rPr>
      <t xml:space="preserve">
Недіючий 9-ти поверховий гуртожиток.
4-9 поверхи зроблено або роботи донорів на завершальній стадії. Встановлено 1 ліфт та вікна. Потребують завершення 1-3 поверхи та укриття (донорів немає), Передбачає внутрішні оздоблювальні роботи, створення на першому поверсі усіх умов для безбар'єрності. За кошти МОМ заплановане утеплення фасаду та встановлення ліфта для маломобільних груп населення</t>
    </r>
  </si>
  <si>
    <r>
      <rPr>
        <b/>
        <sz val="11"/>
        <color theme="1"/>
        <rFont val="Times New Roman"/>
        <family val="1"/>
        <charset val="204"/>
      </rPr>
      <t>ПЕРЕХІДНИЙ (10 СТУДЕНТІВ+13 ВПО) / РЕМОНТ 1-2 ПОВЕРХУ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Зроблено 3-5 поверхи, дах, вікна усього гуртожитку.
Необхідні внутрішні оздоблювальні роботи 1-2 поверху та облаштування укриття</t>
    </r>
  </si>
  <si>
    <r>
      <rPr>
        <b/>
        <sz val="11"/>
        <color theme="1"/>
        <rFont val="Times New Roman"/>
        <family val="1"/>
        <charset val="204"/>
      </rPr>
      <t>ПЕРЕХІДНИЙ / РЕМОНТ 3-5 ПОВЕРХУ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Студенти проживають на 2-му поверсі (70 осіб). Відремонтовано харчоблок, дах та замінено по усій будівлі мережі. Потребує проведення внутрішніх робіт на 3-5 поверхах.</t>
    </r>
  </si>
  <si>
    <r>
      <rPr>
        <b/>
        <sz val="11"/>
        <color theme="1"/>
        <rFont val="Times New Roman"/>
        <family val="1"/>
        <charset val="204"/>
      </rPr>
      <t>РЕМОНТ 3-Х ПОВЕРХІВ</t>
    </r>
    <r>
      <rPr>
        <sz val="11"/>
        <color theme="1"/>
        <rFont val="Times New Roman"/>
        <family val="1"/>
        <charset val="204"/>
      </rPr>
      <t xml:space="preserve">
Недіючий 3-х поверховий гуртожиток 
Потребує першочергово капремонту даху, встановлення вікон, облаштування інженерних мереж, проведення внутрішніх робіт. </t>
    </r>
  </si>
  <si>
    <r>
      <rPr>
        <b/>
        <sz val="11"/>
        <color theme="1"/>
        <rFont val="Times New Roman"/>
        <family val="1"/>
        <charset val="204"/>
      </rPr>
      <t>РЕМОНТ 4-5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2-3 поверхах (100 осіб). Потребують ремонту 4-5 поверхи: 29 кімнат: 4-ий поверх - 11 кімнат (36 місць); 5-ий поверх - 18 кімнат (54 місць) Вікна і дах замінено; потребує заміни інженерних мереж: вода/каналізація, електрика; двері; внутрішні оздоблювальні роботи. 
Проживає 36 ВПО</t>
    </r>
  </si>
  <si>
    <r>
      <rPr>
        <b/>
        <sz val="11"/>
        <color theme="1"/>
        <rFont val="Times New Roman"/>
        <family val="1"/>
        <charset val="204"/>
      </rPr>
      <t xml:space="preserve">РЕМОНТ 3-Х ПОВЕРХІВ
</t>
    </r>
    <r>
      <rPr>
        <sz val="11"/>
        <color theme="1"/>
        <rFont val="Times New Roman"/>
        <family val="1"/>
        <charset val="204"/>
      </rPr>
      <t>Діючий 3-х поверховий гуртожиток.
Студенти проживають на 2-му поверсі. На 1-2 поверхах проживає 34 ВПО. Третій поверх - не задіяний (11 кімнат). Вікна та дах замінено, потребують заміни інженерні мережі, внутрішні оздоблювальні роботи 3-го поверху, санвузли і душові на 1-3 поверхах.</t>
    </r>
  </si>
  <si>
    <r>
      <rPr>
        <b/>
        <sz val="11"/>
        <color theme="1"/>
        <rFont val="Times New Roman"/>
        <family val="1"/>
        <charset val="204"/>
      </rPr>
      <t>ПРОЕКТ ДЛЯ МАЛОМОБІЛЬНИХ ГРУП</t>
    </r>
    <r>
      <rPr>
        <sz val="11"/>
        <color theme="1"/>
        <rFont val="Times New Roman"/>
        <family val="1"/>
        <charset val="204"/>
      </rPr>
      <t xml:space="preserve">
Недіючий 3-х поверховий корпус
За кошти місцевого бюджету замінено дах, систему електропостачання та опалення. Відкориговано ПКД (включено заміну вікон, підлоги, підвального приміщення для пральні, техніка)</t>
    </r>
  </si>
  <si>
    <r>
      <rPr>
        <b/>
        <sz val="11"/>
        <color theme="1"/>
        <rFont val="Times New Roman"/>
        <family val="1"/>
        <charset val="204"/>
      </rPr>
      <t xml:space="preserve">РЕМОНТ 4-Х ПОВЕРХІВ
</t>
    </r>
    <r>
      <rPr>
        <sz val="11"/>
        <color theme="1"/>
        <rFont val="Times New Roman"/>
        <family val="1"/>
        <charset val="204"/>
      </rPr>
      <t>Недіючий 4-поверховий навчальний корпус.
Австрійський Червоний Хрест проводить перепрофілювання класних кімнат під житлові, заміну електромереж, санвузи, душові, пандус, кухні. Потрібно - вікна, дах, система опалення, котельня</t>
    </r>
  </si>
  <si>
    <t>Капітальний ремонт приміщень 2-5 поверхів гуртожитку ДПТНЗ «Сокальський професійний ліцей» в м.Сокаль, вул.І.Підкови, 1, в тому числі виготовлення проєктно-кошторисної документації</t>
  </si>
  <si>
    <r>
      <rPr>
        <b/>
        <sz val="11"/>
        <color theme="1"/>
        <rFont val="Times New Roman"/>
        <family val="1"/>
        <charset val="204"/>
      </rPr>
      <t>ПЕРЕХІДНИЙ / РЕМОНТ 2-5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3-4 поверсі (117 осіб). Проведено ремонт санвузлів/душових на 5-му поверсі та їдальні. </t>
    </r>
  </si>
  <si>
    <r>
      <rPr>
        <sz val="11"/>
        <color rgb="FF000000"/>
        <rFont val="Times New Roman"/>
        <family val="1"/>
        <charset val="204"/>
      </rPr>
      <t>Поточний ремонт приміщень</t>
    </r>
    <r>
      <rPr>
        <sz val="11"/>
        <color rgb="FF000000"/>
        <rFont val="Times New Roman"/>
        <family val="1"/>
        <charset val="204"/>
      </rPr>
      <t xml:space="preserve"> (1-3 поверхів)</t>
    </r>
    <r>
      <rPr>
        <sz val="11"/>
        <color rgb="FF000000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</si>
  <si>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r>
      <rPr>
        <b/>
        <sz val="11"/>
        <color theme="1"/>
        <rFont val="Times New Roman"/>
        <family val="1"/>
        <charset val="204"/>
      </rPr>
      <t>ПЕРЕХІДНИЙ (80 СТУДЕНТІВ+20 ВПО) / РЕМОНТ 1-3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замінено вікна усього гуртожитку, дах. Потребують ремонту 1-3 поверхи. Студентів можуть змістити на 2-ий поверх (а це додатково 75 місць для ВПО на 3-му поверсі)</t>
    </r>
  </si>
  <si>
    <r>
      <rPr>
        <b/>
        <sz val="11"/>
        <color theme="1"/>
        <rFont val="Times New Roman"/>
        <family val="1"/>
        <charset val="204"/>
      </rPr>
      <t xml:space="preserve">РЕМОНТ 2-Х ПОВЕРХІВ
</t>
    </r>
    <r>
      <rPr>
        <sz val="11"/>
        <color theme="1"/>
        <rFont val="Times New Roman"/>
        <family val="1"/>
        <charset val="204"/>
      </rPr>
      <t>Недіючий 2-х поверховий гуртожиток. 
Необхідно здійснити заміну вікон, дверей, даху, опалення, всіх комунікацій та провести  внутрішні оздоблювальні роботи, фасадні роботи</t>
    </r>
  </si>
  <si>
    <r>
      <rPr>
        <b/>
        <sz val="11"/>
        <color theme="1"/>
        <rFont val="Times New Roman"/>
        <family val="1"/>
        <charset val="204"/>
      </rPr>
      <t>РЕМОНТ ПІД'ЇЗДУ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(3 підїзди)
Студенти проживають в 1 і 3 підїздах (120 осіб). Потребує ремонту 2-ий під'їзд гуртожитку (гуртожиток секторного типу, на поверсі 2 блоки (14 кімнат), санвузол, душова, кухня). Необхідні роботи: заміна усіх інженерних мереж; часткова заміна віконних та дверних блоків; оздоблювальні роботи;сантехніка; електричні мережі
Проживає 10 ВПО</t>
    </r>
  </si>
  <si>
    <r>
      <rPr>
        <b/>
        <sz val="11"/>
        <color theme="1"/>
        <rFont val="Times New Roman"/>
        <family val="1"/>
        <charset val="204"/>
      </rPr>
      <t>РЕМОНТ 2-Х ПІД'ЇЗДІВ</t>
    </r>
    <r>
      <rPr>
        <sz val="11"/>
        <color theme="1"/>
        <rFont val="Times New Roman"/>
        <family val="1"/>
        <charset val="204"/>
      </rPr>
      <t xml:space="preserve">
Діючий 5-поверховий заклад (4 підїзди). 
Студенти проживають у частині першого та у другому підїзді (200 місць). Пропонується ремонт двох підїздів, які законсервовані близько 9 років та половини першого (один під'їзд 130 місць, або 60 кімнат) - (2,5 під'їзда 300 місць, 90 кімнат). Пропонується ремонт: заміна інженерних мереж (водопостачання, водовідведення, теплопостчання, електромережа), заміна вікон, дах в нормальному стані (шатровий), внутрішні оздоблювальні роботи</t>
    </r>
  </si>
  <si>
    <r>
      <rPr>
        <b/>
        <sz val="11"/>
        <color theme="1"/>
        <rFont val="Times New Roman"/>
        <family val="1"/>
        <charset val="204"/>
      </rPr>
      <t>ПЕРЕХІДНИЙ (57 СТУДЕНТІВ+20 ВПО) / РЕМОНТ 1-3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4-го поверху, замінено вікна на 4-5 поверхах, санвузлів/душових на 2-му поверсі, по одній кухні на 2-3 поверхах. Погоджено виконання робіт на 5-му поверсі МОМ, а також заміну інженерних мереж усього гуртожитку People in need.
Потребує ремонту даху, кімнат 1-3 поверху, холу, сходових кліток, заміни вікон усього гуртожитку</t>
    </r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</si>
  <si>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</si>
  <si>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r>
      <rPr>
        <b/>
        <sz val="11"/>
        <color theme="1"/>
        <rFont val="Times New Roman"/>
        <family val="1"/>
        <charset val="204"/>
      </rPr>
      <t>ПЕРЕХІДНИЙ (90 СТУДЕНТІВ+55 ВПО) / РЕМОНТ 2-3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Замінено вікна усього гуртожитку, дах, інженерні мережі, відремонтовано сходові клітки, вхідну групу. Проводиться внутрішні оздоблювальні роботи на 4-5 поверхах МОМ, ремонт санвузлів, душових на 2-му поверсі NRC.
Потребує проведення оздоблювальних робіт на 2-3 поверхах </t>
    </r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</si>
  <si>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</si>
  <si>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r>
      <rPr>
        <b/>
        <sz val="11"/>
        <color theme="1"/>
        <rFont val="Times New Roman"/>
        <family val="1"/>
        <charset val="204"/>
      </rPr>
      <t>ПЕРЕХІДНИЙ (20 СТУДЕНТІВ+63 ВПО) / РЕМОНТ 1-4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5-го поверху (12 кімнат), частково 3-го поверху (3 кімнати) та 1-го поверху (4 кімнати). Відремонтовано 4 санвузли/душові на 2-3 поверхах. Потребують ремонту решта кімнат 2-4 поверхів, санвузлів/душових та кухонь, сходових кліток, а також будівлі харчоблоку.
Студенти займають 2-ий поверх (63 ВПО можна переселити на 5-ий, за умови ремонту 3-4 поверхів - це ще плюс 63 місць для ВПО)</t>
    </r>
  </si>
  <si>
    <r>
      <rPr>
        <b/>
        <sz val="11"/>
        <color theme="1"/>
        <rFont val="Times New Roman"/>
        <family val="1"/>
        <charset val="204"/>
      </rPr>
      <t>ПЕРЕХІДНИЙ (132 СТУДЕНТИ) / РЕМОНТ 2-3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 для ВПО (наразі приміщення не заселено ВПО)
Проживає 132 студенти на 2-3 поверхах. Потребують ремонту 2-3 поверхи: заміна інженерних мереж, внутрішні оздоблювальні роботи кімнат, санвузлів, душових</t>
    </r>
  </si>
  <si>
    <r>
      <rPr>
        <b/>
        <sz val="11"/>
        <color theme="1"/>
        <rFont val="Times New Roman"/>
        <family val="1"/>
        <charset val="204"/>
      </rPr>
      <t xml:space="preserve">РЕМОНТ 1-3 ПОВЕРХІВ
</t>
    </r>
    <r>
      <rPr>
        <sz val="11"/>
        <color theme="1"/>
        <rFont val="Times New Roman"/>
        <family val="1"/>
        <charset val="204"/>
      </rPr>
      <t>Діючий 3-х поверховий гурожиток.
Студенти проживають на 1-2 поверхи (35 осіб). Пропонується ремонт 3-го поверху для ВПО (4 кімнати). Вікна склопакети, дах замінено.  Необхідні роботи: перекриття стелі, внутрішні оздоблювальні роботи, підведення інженерних мереж (відсутні каналізація, водопостачання) - труби лише до 2-го поверху.</t>
    </r>
  </si>
  <si>
    <r>
      <rPr>
        <b/>
        <sz val="11"/>
        <color theme="1"/>
        <rFont val="Times New Roman"/>
        <family val="1"/>
        <charset val="204"/>
      </rPr>
      <t>РЕМОНТ 9 ПОВЕРХІВ</t>
    </r>
    <r>
      <rPr>
        <sz val="11"/>
        <color theme="1"/>
        <rFont val="Times New Roman"/>
        <family val="1"/>
        <charset val="204"/>
      </rPr>
      <t xml:space="preserve">
Діючий 9-ти поверховий гуртожиток.
Проживає 350 студентів та частина приміщень в оренді. Блочна система (8 кімнат+кухня, санвузли/душові). На поверсі два блоки (16 кімнат). Дах в хорошому стані, вікна замінено. Потребує проведення таких робіт: сигналізація, заміна системи опалення та електропроводки, ремонти в кімнатах санвузлах, душових</t>
    </r>
  </si>
  <si>
    <r>
      <rPr>
        <b/>
        <sz val="11"/>
        <color theme="1"/>
        <rFont val="Times New Roman"/>
        <family val="1"/>
        <charset val="204"/>
      </rPr>
      <t>РЕМОНТ 4-Х ПОВЕРХІВ</t>
    </r>
    <r>
      <rPr>
        <sz val="11"/>
        <color theme="1"/>
        <rFont val="Times New Roman"/>
        <family val="1"/>
        <charset val="204"/>
      </rPr>
      <t xml:space="preserve">
Діючий 4-х поверховий гуртожиток.
Проживає 210 студентів та 24 людини тероборони. Загалом є 60 кімнат. Потребує ремонту дах, частково заміна вікон (1/3), заміна інженерних мереж, санвузли/душові, кухні</t>
    </r>
  </si>
  <si>
    <r>
      <rPr>
        <b/>
        <sz val="11"/>
        <color theme="1"/>
        <rFont val="Times New Roman"/>
        <family val="1"/>
        <charset val="204"/>
      </rPr>
      <t xml:space="preserve">РЕМОНТ 1-ГО ПОВЕРХУ
</t>
    </r>
    <r>
      <rPr>
        <sz val="11"/>
        <color theme="1"/>
        <rFont val="Times New Roman"/>
        <family val="1"/>
        <charset val="204"/>
      </rPr>
      <t>Діючий 1-но поверховий гуртожиток
11 житлових кімнат коридорного типу. Потребує заміни шатровий дах, вікна, душові/санвузли, кухні</t>
    </r>
  </si>
  <si>
    <t>__________________________________________________________________________________________________________</t>
  </si>
  <si>
    <t>КНП ЛОР "Львівський обласний госпіталь ветеранів війн та репресованих ім. Ю. Липи"</t>
  </si>
  <si>
    <t>740 
ліжко-місць</t>
  </si>
  <si>
    <t>КЗ ЛОР "Львівський ліцей з посиленою військово-фізичною підготовкою імені Героїв Крут"</t>
  </si>
  <si>
    <t>КП ЛОР "Технагляд"</t>
  </si>
  <si>
    <t>2025-2026</t>
  </si>
  <si>
    <t>500 місць</t>
  </si>
  <si>
    <t>Капітальний ремонт приміщень 4 поверху блоку "К" КНП ЛОР Львівський обласний госпіталь ветеранів війн та репресованих ім.Ю.Липи під центр відновлення органів слуху за адресою: вул. Івасюка, 31 у м. Винники Львівської області</t>
  </si>
  <si>
    <t>Реконструкція вхідних груп блоку К КНП ЛОР Львівський обласний госпіталь ветеранів війн та репресованих ім. Ю.Липи за адресою: вул. Івасюка, 31 у м. Винники Львівської області</t>
  </si>
  <si>
    <t>Реставрація та пристосування частини приміщень пам'ятки архітектури 1937-1939 рр. будинку Установи соціального страхування та Інституту Рудольфа Вайґля на вул. Зелена, 12 у м. Львів (охор. № 4466-Лв) під Центр мікробіологічних досліджень</t>
  </si>
  <si>
    <t>Реставрація з пристосуванням підвального приміщення, як укриття та влаштування гідроізоляції в будинку №35 на вул. Личаківська у місті Львові КЗ ЛОР "Львівська спеціальна школа Марії Покрови" (ох. номер 7000ЛВ)"</t>
  </si>
  <si>
    <t>Реконструкція з добудовою ЗОШ I-III ступенів на 300 учнів в с. Батятичі Львівського району Львівської області. Коригування</t>
  </si>
  <si>
    <t>Капітальний ремонт приміщень для облаштування найпростішого укриття в будівлі музею історії давньоруського міста Звенигород за адресою: Львівська область, Львівський район, с.Звенигород. Третя черга. Капітальний ремонт підвальних приміщень, для наступного їх використання в якості укриття</t>
  </si>
  <si>
    <t>ДНП "Львівський національний медичний університет імені Данила Галицького"</t>
  </si>
  <si>
    <t>КЗ ЛОР Львівський медичний фаховий коледж післядипломної освіти</t>
  </si>
  <si>
    <t>КЗ ЛОР "Бродівський фаховий педагогічний коледж імені Маркіяна Шашкевича"</t>
  </si>
  <si>
    <t>КЗ ЛОР "Багатопрофільний навчально-реабілітаційний центр Святого Миколая"</t>
  </si>
  <si>
    <t>КЗ ЛОР "Львівська спеціальна школа Марії Покрови"</t>
  </si>
  <si>
    <t>Капітальний ремонт частини приміщень 9 поверху блоків В, Г та Д відділення кістково-гнійної хірургії КНП ЛОР "Львівський обласний госпіталь ветеранів війн та репресованих ім. Ю. Липи" на вул. Івасюка, 31 у м. Винники</t>
  </si>
  <si>
    <t>2025-2027</t>
  </si>
  <si>
    <t>Капітальний ремонт частини приміщень відділення анестезіології та інтенсивної терапії 3-го поверху блоків В та Д будівлі КНП ЛОР  "Львівський обласний госпіталь ветеранів війн та репресованих ім. Ю. Липи" на вул. Івасюка , 31 у м. Винники</t>
  </si>
  <si>
    <t>Капітальний ремонт приміщень операційного блоку КНП ЛОР "Львівський обласний госпіталь ветеранів війн та репресованих ім. Ю. Липи" на вул. Івасюка, 31 у м. Винники</t>
  </si>
  <si>
    <t>2024-2026</t>
  </si>
  <si>
    <t>180
 ліжко-місць</t>
  </si>
  <si>
    <t>2024-2028</t>
  </si>
  <si>
    <t>540 ліжко-місць</t>
  </si>
  <si>
    <t>Капітальний ремонт частини будівлі гуртожитку № 7 ДНП "Львівський національний медичний університет імені Данила Галицького" за адресою: вул. Мечникова, 8а, м.Львів</t>
  </si>
  <si>
    <t>2025-2030</t>
  </si>
  <si>
    <t>900 
 ліжко-місць</t>
  </si>
  <si>
    <t>2025-2028</t>
  </si>
  <si>
    <t>Реконструкція з надбудовою нежитлових приміщень другого поверху, а саме №130, №132, №133, №ХХХV та нежитлових приміщень п’ятого поверху за адресою: м. Львів, вул. Липинського, 54</t>
  </si>
  <si>
    <t>2023-2026</t>
  </si>
  <si>
    <t>313 місць</t>
  </si>
  <si>
    <t>Нове будівництво навчально-спортивного комплексу комунального закладу Львівської обласної ради «Львівський фаховий коледж спорту» за адресою м. Львів, вул. Княгині Ольги, 1/3, в тому числі виготовлення проектно-кошторисної документації</t>
  </si>
  <si>
    <t>2025-2029</t>
  </si>
  <si>
    <t>Ремонтно-реставраційні роботи дахів пам'ятки архітектури місцевого значення кінця XIX ст. адмінбудинку комунального закладу Львівської обласної ради "Бродівський фаховий педагогічний коледж імені Маркіяна Шашкевича" на вул. Коцюбинського, 4 у м. Броди Львівської області</t>
  </si>
  <si>
    <t>Реконструкція недіючої будівлі під захисну споруду цивільного захисту (протирадіаційне укриття) комунального закладу Львівської обласної ради Багатопрофільний навчально-реабілітаційний центр Святого Миколая, за адресою: смт Брюховичі, вул. Незалежності України, 1, в тому числі виготовлення проектно-кошторисної документації</t>
  </si>
  <si>
    <t>350 дітей</t>
  </si>
  <si>
    <t>Реставраційні роботи даху навчального корпусу з влаштуванням мансарди пам’ятки архітектури місцевого значення (охоронний номер 1328) КЗ ЛОР "Навчально-реабілітаційного центру "Мрія" на вул. Лисенка, 53 у м. Львові</t>
  </si>
  <si>
    <t>2007-2028</t>
  </si>
  <si>
    <t>146
ліжко-місць</t>
  </si>
  <si>
    <t>300 
 місць</t>
  </si>
  <si>
    <t>80 місць</t>
  </si>
  <si>
    <t>244 місця</t>
  </si>
  <si>
    <t>840 місць</t>
  </si>
  <si>
    <t>Реконструкція існуючого укриття (ПРУ), відповідно до нормативних вимог (гідроізоляція зовнішніх стін, водовідведення, влаштування вентиляційної системи, топінг-підлоги, аварійного електроосвітлення, водопостачання) КЗ ЛОР "Львівський фаховий коледж спорту", в тому числі виготовлення проектно-кошторисної документації</t>
  </si>
  <si>
    <t>КЗ ЛОР "Львівський фаховий коледж спорту"</t>
  </si>
  <si>
    <t>Реконструкція гуртожитку із заходами енергозбереження  КЗ ЛОР "Львівський фаховий коледж спорту", в тому числі виготовлення проектно-кошторисної документації</t>
  </si>
  <si>
    <t>2026-2027</t>
  </si>
  <si>
    <t>Реконструкція будівель навчального корпусу та гуртожитку для забезпечення доступу МГН  КЗ ЛОР "Бродівський фаховий педагогічний коледж", в тому числі виготовлення проектно-кошторисної документації</t>
  </si>
  <si>
    <t>300 місць</t>
  </si>
  <si>
    <t>КНП ЛОР "Клінічний центр дитячої медицини"</t>
  </si>
  <si>
    <t>Реставраційно-ремонтні роботи приміщень клініки нейроортопедії, травматології та реабілітації дітей Комунального некомерційного підприємства Львівської обласної ради "Клінічний центр дитячої медицини" за адресою: місто Львів, вул. Лисенка, 31</t>
  </si>
  <si>
    <t>Капітальний ремонт частини приміщень будівлі літера Ж-3 (старий корпус) КНП ЛОР "Львівський онкологічний регіональний лікувально-діагностичний центр", в тому числі коригування проектно-кошторисної документації</t>
  </si>
  <si>
    <t>КНП ЛОР "Львівський обласний клінічний перинатальний центр"</t>
  </si>
  <si>
    <t>КЗ ЛОР Навчально-реабілітаційний центр "Мрія"</t>
  </si>
  <si>
    <t>КЗ ЛОР "Адміністрація історико-культурного заповідника "Древній Звенигород"</t>
  </si>
  <si>
    <t>Реконструкція гуртожитку КЗ ЛОР "Дрогобицький фаховий коледж нафти і газу" по вул. Грушевського 49 в м. Дрогобич Львівської області, в тому числі виготовлення проектно-кошторисної документації</t>
  </si>
  <si>
    <t>Реконструкція будівлі "Б-4" Вищого професійного училища №19 м. Дрогобича за адресою Львівська обл., м. Дрогобич, вул. Задубична, 20 в тому числі виготовлення проектно-кошторисної документації</t>
  </si>
  <si>
    <t>Реконструкція будівлі "А-5" Вищого професійного училища №19 м. Дрогобича за адресою Львівська обл., м. Дрогобич, вул. Задубична, 20 в тому числі виготовлення проектно-кошторисної документації</t>
  </si>
  <si>
    <t>Нове будівництво укриття КЗ ЛОР "Львівський ліцей з посиленою військово-фізичною підготовкою імені Героїв Крут". Коригування</t>
  </si>
  <si>
    <t>Реконструкція комплексу будівель КНП ЛОР "Львівський обласний клінічний лікувально-діагностичний кардіологічний центр" за адресою: м. Львів, вул. Кульпарківська, 35, в тому числі виготовлення проектно-кошторисної документації</t>
  </si>
  <si>
    <t>Реконструкція приміщень комунального некомерційного підприємства Львівської обласної ради «Львівський обласний клінічний діагностичний центр» по вул. Острозького, 1 літ. "А-3" у м. Львові, в тому числі виготовлення проектно-кошторисної документації</t>
  </si>
  <si>
    <t>Реконструкція приміщень 1 поверху комунального некомерційного підприємства Львівської обласної ради "Львівський обласний клінічний діагностичний центр" по вул. Острозького, 1 літ. "А-2" у м. Львові, в тому числі коригування проектно-кошторисної документації</t>
  </si>
  <si>
    <t>Нове будівництво хірургічного корпусу КНП ЛОР "Львівська обласна клінічна лікарня" по вул. Чернігівська,7 у м. Львові», в тому числі виготовлення проектно-кошторисної документації</t>
  </si>
  <si>
    <t>Капітальний ремонт (заходи зі створення безбар’єрного простору) Теоретичного корпусу ДНП "ЛНМУ імені Данила Галицького" за адресою вул. Шімзерів, 3А у м. Львові, Львівського району Львівської області</t>
  </si>
  <si>
    <t>Реконструкція будівлі Б-3 КНП ЛОР "Львівський обласний клінічний перинатальний центр" без зміни її зовнішніх габаритів з влаштуванням структурного підрозділу з репроцесингу медичних виробів в частині об'єму технічного поверху по вул.Дж.Вашингтона, 6</t>
  </si>
  <si>
    <t>Перелік проєктів, які мають 
стратегічне значення для Львівської області на 2026 рік</t>
  </si>
  <si>
    <t>Додаток 6.1.
до Програми реалізації пріоритетних
інфраструктурних проєктів
у Львівській області</t>
  </si>
  <si>
    <t>Залишок кошторисної 
вартості на 01.01.2026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</si>
</sst>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0.000"/>
    <numFmt numFmtId="166" formatCode="0.000"/>
    <numFmt numFmtId="167" formatCode="#,##0.0000"/>
    <numFmt numFmtId="168" formatCode="#,##0.00000"/>
  </numFmts>
  <fonts count="66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3"/>
      <color theme="1"/>
      <name val="Helvetica Neue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rgb="FF0000FF"/>
      <name val="Calibri"/>
      <family val="2"/>
      <charset val="204"/>
    </font>
    <font>
      <sz val="14"/>
      <color theme="1"/>
      <name val="Calibri"/>
      <family val="2"/>
      <charset val="204"/>
    </font>
    <font>
      <sz val="10"/>
      <color theme="1"/>
      <name val="Helvetica Neue"/>
    </font>
    <font>
      <sz val="11"/>
      <color rgb="FFFF0000"/>
      <name val="Calibri"/>
      <family val="2"/>
      <charset val="204"/>
    </font>
    <font>
      <sz val="13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3"/>
      <color rgb="FF0000FF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Helvetica Neue"/>
    </font>
    <font>
      <sz val="10"/>
      <color theme="1"/>
      <name val="Times New Roman"/>
      <family val="1"/>
      <charset val="204"/>
    </font>
    <font>
      <sz val="12"/>
      <color theme="1"/>
      <name val="&quot;Times New Roman&quot;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EDDD4"/>
        <bgColor rgb="FFFEDDD4"/>
      </patternFill>
    </fill>
    <fill>
      <patternFill patternType="solid">
        <fgColor rgb="FFEFEFEF"/>
        <bgColor rgb="FFEFEFEF"/>
      </patternFill>
    </fill>
    <fill>
      <patternFill patternType="solid">
        <fgColor rgb="FFF4CCCC"/>
        <bgColor rgb="FFF4CCCC"/>
      </patternFill>
    </fill>
    <fill>
      <patternFill patternType="solid">
        <fgColor rgb="FFFCE5CD"/>
        <bgColor rgb="FFFCE5CD"/>
      </patternFill>
    </fill>
    <fill>
      <patternFill patternType="solid">
        <fgColor rgb="FFFFFF00"/>
        <bgColor rgb="FFFFFF00"/>
      </patternFill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8" fillId="0" borderId="9"/>
    <xf numFmtId="0" fontId="63" fillId="0" borderId="9" applyNumberFormat="0" applyFill="0" applyBorder="0" applyAlignment="0" applyProtection="0"/>
    <xf numFmtId="0" fontId="4" fillId="0" borderId="9"/>
    <xf numFmtId="0" fontId="4" fillId="0" borderId="9"/>
    <xf numFmtId="0" fontId="2" fillId="0" borderId="9"/>
    <xf numFmtId="0" fontId="2" fillId="0" borderId="9"/>
    <xf numFmtId="0" fontId="2" fillId="0" borderId="9"/>
    <xf numFmtId="0" fontId="1" fillId="0" borderId="9"/>
  </cellStyleXfs>
  <cellXfs count="394">
    <xf numFmtId="0" fontId="0" fillId="0" borderId="0" xfId="0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8" fillId="0" borderId="7" xfId="0" applyFont="1" applyBorder="1"/>
    <xf numFmtId="0" fontId="19" fillId="0" borderId="7" xfId="0" applyFont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166" fontId="10" fillId="0" borderId="7" xfId="0" applyNumberFormat="1" applyFont="1" applyBorder="1" applyAlignment="1">
      <alignment horizontal="center" vertical="center"/>
    </xf>
    <xf numFmtId="1" fontId="20" fillId="0" borderId="2" xfId="0" applyNumberFormat="1" applyFont="1" applyBorder="1" applyAlignment="1">
      <alignment horizontal="center" vertical="center" wrapText="1"/>
    </xf>
    <xf numFmtId="165" fontId="10" fillId="3" borderId="7" xfId="0" applyNumberFormat="1" applyFont="1" applyFill="1" applyBorder="1" applyAlignment="1">
      <alignment horizontal="center" vertical="center"/>
    </xf>
    <xf numFmtId="165" fontId="10" fillId="4" borderId="7" xfId="0" applyNumberFormat="1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165" fontId="22" fillId="0" borderId="7" xfId="0" applyNumberFormat="1" applyFont="1" applyBorder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left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9" fillId="4" borderId="7" xfId="0" applyFont="1" applyFill="1" applyBorder="1" applyAlignment="1">
      <alignment horizontal="center" vertical="center" wrapText="1"/>
    </xf>
    <xf numFmtId="1" fontId="10" fillId="4" borderId="7" xfId="0" applyNumberFormat="1" applyFont="1" applyFill="1" applyBorder="1" applyAlignment="1">
      <alignment horizontal="center" vertical="center"/>
    </xf>
    <xf numFmtId="165" fontId="22" fillId="4" borderId="7" xfId="0" applyNumberFormat="1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165" fontId="10" fillId="5" borderId="7" xfId="0" applyNumberFormat="1" applyFont="1" applyFill="1" applyBorder="1" applyAlignment="1">
      <alignment horizontal="center" vertical="center"/>
    </xf>
    <xf numFmtId="165" fontId="22" fillId="5" borderId="7" xfId="0" applyNumberFormat="1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left" vertical="center" wrapText="1"/>
    </xf>
    <xf numFmtId="0" fontId="24" fillId="5" borderId="7" xfId="0" applyFont="1" applyFill="1" applyBorder="1" applyAlignment="1">
      <alignment horizontal="left" vertical="center" wrapText="1"/>
    </xf>
    <xf numFmtId="166" fontId="10" fillId="3" borderId="7" xfId="0" applyNumberFormat="1" applyFont="1" applyFill="1" applyBorder="1" applyAlignment="1">
      <alignment horizontal="center" vertical="center"/>
    </xf>
    <xf numFmtId="1" fontId="19" fillId="0" borderId="2" xfId="0" applyNumberFormat="1" applyFont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1" fontId="10" fillId="4" borderId="2" xfId="0" applyNumberFormat="1" applyFont="1" applyFill="1" applyBorder="1" applyAlignment="1">
      <alignment horizontal="center" vertical="center"/>
    </xf>
    <xf numFmtId="165" fontId="10" fillId="4" borderId="2" xfId="0" applyNumberFormat="1" applyFont="1" applyFill="1" applyBorder="1" applyAlignment="1">
      <alignment horizontal="center" vertical="center"/>
    </xf>
    <xf numFmtId="165" fontId="22" fillId="4" borderId="2" xfId="0" applyNumberFormat="1" applyFont="1" applyFill="1" applyBorder="1" applyAlignment="1">
      <alignment horizontal="center" vertical="center"/>
    </xf>
    <xf numFmtId="165" fontId="22" fillId="4" borderId="8" xfId="0" applyNumberFormat="1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left" vertical="center" wrapText="1"/>
    </xf>
    <xf numFmtId="0" fontId="16" fillId="6" borderId="7" xfId="0" applyFont="1" applyFill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left" vertical="center" wrapText="1"/>
    </xf>
    <xf numFmtId="165" fontId="16" fillId="6" borderId="7" xfId="0" applyNumberFormat="1" applyFont="1" applyFill="1" applyBorder="1" applyAlignment="1">
      <alignment horizontal="center" vertical="center" wrapText="1"/>
    </xf>
    <xf numFmtId="0" fontId="18" fillId="6" borderId="7" xfId="0" applyFont="1" applyFill="1" applyBorder="1"/>
    <xf numFmtId="0" fontId="26" fillId="0" borderId="0" xfId="0" applyFont="1"/>
    <xf numFmtId="0" fontId="22" fillId="0" borderId="0" xfId="0" applyFont="1" applyAlignment="1">
      <alignment horizontal="center" vertical="center" wrapText="1"/>
    </xf>
    <xf numFmtId="165" fontId="26" fillId="0" borderId="0" xfId="0" applyNumberFormat="1" applyFont="1"/>
    <xf numFmtId="0" fontId="22" fillId="0" borderId="0" xfId="0" applyFont="1" applyAlignment="1">
      <alignment horizontal="left" vertical="center" wrapText="1"/>
    </xf>
    <xf numFmtId="166" fontId="22" fillId="0" borderId="0" xfId="0" applyNumberFormat="1" applyFont="1" applyAlignment="1">
      <alignment horizontal="center" vertical="center"/>
    </xf>
    <xf numFmtId="165" fontId="22" fillId="0" borderId="0" xfId="0" applyNumberFormat="1" applyFont="1" applyAlignment="1">
      <alignment horizontal="center" vertical="center"/>
    </xf>
    <xf numFmtId="165" fontId="13" fillId="0" borderId="0" xfId="0" applyNumberFormat="1" applyFont="1"/>
    <xf numFmtId="0" fontId="13" fillId="0" borderId="1" xfId="0" applyFont="1" applyBorder="1"/>
    <xf numFmtId="166" fontId="13" fillId="0" borderId="0" xfId="0" applyNumberFormat="1" applyFont="1"/>
    <xf numFmtId="167" fontId="13" fillId="0" borderId="0" xfId="0" applyNumberFormat="1" applyFont="1"/>
    <xf numFmtId="1" fontId="19" fillId="4" borderId="7" xfId="0" applyNumberFormat="1" applyFont="1" applyFill="1" applyBorder="1" applyAlignment="1">
      <alignment horizontal="center" vertical="center" wrapText="1"/>
    </xf>
    <xf numFmtId="1" fontId="20" fillId="4" borderId="7" xfId="0" applyNumberFormat="1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1" fontId="19" fillId="4" borderId="2" xfId="0" applyNumberFormat="1" applyFont="1" applyFill="1" applyBorder="1" applyAlignment="1">
      <alignment horizontal="center" vertical="center" wrapText="1"/>
    </xf>
    <xf numFmtId="3" fontId="10" fillId="4" borderId="7" xfId="0" applyNumberFormat="1" applyFont="1" applyFill="1" applyBorder="1" applyAlignment="1">
      <alignment horizontal="center" vertical="center"/>
    </xf>
    <xf numFmtId="165" fontId="27" fillId="4" borderId="7" xfId="0" applyNumberFormat="1" applyFont="1" applyFill="1" applyBorder="1" applyAlignment="1">
      <alignment horizontal="center" vertical="center"/>
    </xf>
    <xf numFmtId="1" fontId="20" fillId="4" borderId="2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1" fontId="19" fillId="5" borderId="2" xfId="0" applyNumberFormat="1" applyFont="1" applyFill="1" applyBorder="1" applyAlignment="1">
      <alignment horizontal="center" vertical="center" wrapText="1"/>
    </xf>
    <xf numFmtId="1" fontId="20" fillId="5" borderId="7" xfId="0" applyNumberFormat="1" applyFont="1" applyFill="1" applyBorder="1" applyAlignment="1">
      <alignment horizontal="center" vertical="center" wrapText="1"/>
    </xf>
    <xf numFmtId="165" fontId="28" fillId="5" borderId="7" xfId="0" applyNumberFormat="1" applyFont="1" applyFill="1" applyBorder="1" applyAlignment="1">
      <alignment horizontal="center" vertical="center"/>
    </xf>
    <xf numFmtId="0" fontId="26" fillId="6" borderId="7" xfId="0" applyFont="1" applyFill="1" applyBorder="1"/>
    <xf numFmtId="0" fontId="22" fillId="6" borderId="7" xfId="0" applyFont="1" applyFill="1" applyBorder="1" applyAlignment="1">
      <alignment horizontal="center" vertical="center" wrapText="1"/>
    </xf>
    <xf numFmtId="166" fontId="22" fillId="6" borderId="7" xfId="0" applyNumberFormat="1" applyFont="1" applyFill="1" applyBorder="1" applyAlignment="1">
      <alignment horizontal="center" vertical="center"/>
    </xf>
    <xf numFmtId="165" fontId="22" fillId="6" borderId="7" xfId="0" applyNumberFormat="1" applyFont="1" applyFill="1" applyBorder="1" applyAlignment="1">
      <alignment horizontal="center" vertical="center"/>
    </xf>
    <xf numFmtId="165" fontId="18" fillId="6" borderId="7" xfId="0" applyNumberFormat="1" applyFont="1" applyFill="1" applyBorder="1"/>
    <xf numFmtId="4" fontId="29" fillId="0" borderId="0" xfId="0" applyNumberFormat="1" applyFont="1"/>
    <xf numFmtId="165" fontId="10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" fontId="19" fillId="0" borderId="7" xfId="0" applyNumberFormat="1" applyFont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27" fillId="3" borderId="7" xfId="0" applyFont="1" applyFill="1" applyBorder="1" applyAlignment="1">
      <alignment horizontal="left" vertical="center" wrapText="1"/>
    </xf>
    <xf numFmtId="0" fontId="19" fillId="7" borderId="7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left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8" xfId="0" applyFont="1" applyFill="1" applyBorder="1" applyAlignment="1">
      <alignment horizontal="center" vertical="center" wrapText="1"/>
    </xf>
    <xf numFmtId="0" fontId="19" fillId="7" borderId="2" xfId="0" applyFont="1" applyFill="1" applyBorder="1" applyAlignment="1">
      <alignment horizontal="center" vertical="center" wrapText="1"/>
    </xf>
    <xf numFmtId="165" fontId="10" fillId="7" borderId="7" xfId="0" applyNumberFormat="1" applyFont="1" applyFill="1" applyBorder="1" applyAlignment="1">
      <alignment horizontal="center" vertical="center"/>
    </xf>
    <xf numFmtId="0" fontId="30" fillId="7" borderId="7" xfId="0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8" fillId="4" borderId="7" xfId="0" applyFont="1" applyFill="1" applyBorder="1"/>
    <xf numFmtId="165" fontId="28" fillId="3" borderId="7" xfId="0" applyNumberFormat="1" applyFont="1" applyFill="1" applyBorder="1" applyAlignment="1">
      <alignment horizontal="center" vertical="center"/>
    </xf>
    <xf numFmtId="0" fontId="19" fillId="8" borderId="7" xfId="0" applyFont="1" applyFill="1" applyBorder="1" applyAlignment="1">
      <alignment horizontal="center" vertical="center" wrapText="1"/>
    </xf>
    <xf numFmtId="0" fontId="10" fillId="8" borderId="7" xfId="0" applyFont="1" applyFill="1" applyBorder="1" applyAlignment="1">
      <alignment horizontal="left" vertical="center" wrapText="1"/>
    </xf>
    <xf numFmtId="0" fontId="10" fillId="8" borderId="7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 wrapText="1"/>
    </xf>
    <xf numFmtId="165" fontId="10" fillId="8" borderId="7" xfId="0" applyNumberFormat="1" applyFont="1" applyFill="1" applyBorder="1" applyAlignment="1">
      <alignment horizontal="center" vertical="center"/>
    </xf>
    <xf numFmtId="0" fontId="31" fillId="8" borderId="7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165" fontId="28" fillId="4" borderId="7" xfId="0" applyNumberFormat="1" applyFont="1" applyFill="1" applyBorder="1" applyAlignment="1">
      <alignment horizontal="center" vertical="center"/>
    </xf>
    <xf numFmtId="0" fontId="32" fillId="7" borderId="7" xfId="0" applyFont="1" applyFill="1" applyBorder="1"/>
    <xf numFmtId="0" fontId="32" fillId="7" borderId="0" xfId="0" applyFont="1" applyFill="1"/>
    <xf numFmtId="0" fontId="33" fillId="7" borderId="7" xfId="0" applyFont="1" applyFill="1" applyBorder="1" applyAlignment="1">
      <alignment horizontal="left" vertical="center" wrapText="1"/>
    </xf>
    <xf numFmtId="165" fontId="28" fillId="7" borderId="7" xfId="0" applyNumberFormat="1" applyFont="1" applyFill="1" applyBorder="1" applyAlignment="1">
      <alignment horizontal="center" vertical="center"/>
    </xf>
    <xf numFmtId="165" fontId="13" fillId="0" borderId="0" xfId="0" applyNumberFormat="1" applyFont="1" applyAlignment="1">
      <alignment horizontal="left"/>
    </xf>
    <xf numFmtId="168" fontId="13" fillId="0" borderId="0" xfId="0" applyNumberFormat="1" applyFont="1" applyAlignment="1">
      <alignment horizontal="left"/>
    </xf>
    <xf numFmtId="0" fontId="13" fillId="0" borderId="0" xfId="0" applyFont="1" applyAlignment="1">
      <alignment horizontal="center"/>
    </xf>
    <xf numFmtId="168" fontId="13" fillId="0" borderId="0" xfId="0" applyNumberFormat="1" applyFont="1"/>
    <xf numFmtId="165" fontId="34" fillId="0" borderId="0" xfId="0" applyNumberFormat="1" applyFont="1"/>
    <xf numFmtId="0" fontId="32" fillId="0" borderId="0" xfId="0" applyFont="1"/>
    <xf numFmtId="0" fontId="13" fillId="0" borderId="0" xfId="0" applyFont="1" applyAlignment="1">
      <alignment wrapText="1"/>
    </xf>
    <xf numFmtId="0" fontId="12" fillId="0" borderId="0" xfId="0" applyFont="1" applyAlignment="1">
      <alignment vertical="center" wrapText="1"/>
    </xf>
    <xf numFmtId="0" fontId="35" fillId="0" borderId="0" xfId="0" applyFont="1"/>
    <xf numFmtId="0" fontId="18" fillId="0" borderId="0" xfId="0" applyFont="1"/>
    <xf numFmtId="1" fontId="16" fillId="0" borderId="7" xfId="0" applyNumberFormat="1" applyFont="1" applyBorder="1" applyAlignment="1">
      <alignment horizontal="center" vertical="center" wrapText="1"/>
    </xf>
    <xf numFmtId="1" fontId="10" fillId="3" borderId="7" xfId="0" applyNumberFormat="1" applyFont="1" applyFill="1" applyBorder="1" applyAlignment="1">
      <alignment horizontal="center" vertical="center"/>
    </xf>
    <xf numFmtId="166" fontId="10" fillId="3" borderId="7" xfId="0" applyNumberFormat="1" applyFont="1" applyFill="1" applyBorder="1" applyAlignment="1">
      <alignment horizontal="center" vertical="center" wrapText="1"/>
    </xf>
    <xf numFmtId="0" fontId="13" fillId="9" borderId="9" xfId="0" applyFont="1" applyFill="1" applyBorder="1"/>
    <xf numFmtId="166" fontId="13" fillId="9" borderId="9" xfId="0" applyNumberFormat="1" applyFont="1" applyFill="1" applyBorder="1"/>
    <xf numFmtId="0" fontId="36" fillId="9" borderId="9" xfId="0" applyFont="1" applyFill="1" applyBorder="1"/>
    <xf numFmtId="0" fontId="26" fillId="0" borderId="7" xfId="0" applyFont="1" applyBorder="1"/>
    <xf numFmtId="0" fontId="22" fillId="0" borderId="7" xfId="0" applyFont="1" applyBorder="1" applyAlignment="1">
      <alignment horizontal="left" vertical="center" wrapText="1"/>
    </xf>
    <xf numFmtId="0" fontId="22" fillId="0" borderId="7" xfId="0" applyFont="1" applyBorder="1" applyAlignment="1">
      <alignment horizontal="center" vertical="center" wrapText="1"/>
    </xf>
    <xf numFmtId="3" fontId="22" fillId="0" borderId="7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165" fontId="27" fillId="0" borderId="0" xfId="0" applyNumberFormat="1" applyFont="1" applyAlignment="1">
      <alignment horizontal="center" vertical="center"/>
    </xf>
    <xf numFmtId="0" fontId="37" fillId="0" borderId="0" xfId="0" applyFont="1"/>
    <xf numFmtId="0" fontId="37" fillId="0" borderId="7" xfId="0" applyFont="1" applyBorder="1" applyAlignment="1">
      <alignment vertical="center"/>
    </xf>
    <xf numFmtId="0" fontId="38" fillId="0" borderId="7" xfId="0" applyFont="1" applyBorder="1" applyAlignment="1">
      <alignment horizontal="left" vertical="center" wrapText="1"/>
    </xf>
    <xf numFmtId="165" fontId="27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65" fontId="27" fillId="0" borderId="2" xfId="0" applyNumberFormat="1" applyFont="1" applyBorder="1" applyAlignment="1">
      <alignment horizontal="center" vertical="center"/>
    </xf>
    <xf numFmtId="165" fontId="10" fillId="0" borderId="15" xfId="0" applyNumberFormat="1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10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65" fontId="10" fillId="0" borderId="4" xfId="0" applyNumberFormat="1" applyFont="1" applyBorder="1" applyAlignment="1">
      <alignment horizontal="center" vertical="center"/>
    </xf>
    <xf numFmtId="165" fontId="10" fillId="0" borderId="4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 wrapText="1"/>
    </xf>
    <xf numFmtId="165" fontId="10" fillId="0" borderId="15" xfId="0" applyNumberFormat="1" applyFont="1" applyBorder="1" applyAlignment="1">
      <alignment vertical="center"/>
    </xf>
    <xf numFmtId="0" fontId="40" fillId="0" borderId="15" xfId="0" applyFont="1" applyBorder="1" applyAlignment="1">
      <alignment vertical="center" wrapText="1"/>
    </xf>
    <xf numFmtId="0" fontId="10" fillId="0" borderId="13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41" fillId="0" borderId="4" xfId="0" applyFont="1" applyBorder="1" applyAlignment="1">
      <alignment vertical="center" wrapText="1"/>
    </xf>
    <xf numFmtId="0" fontId="42" fillId="0" borderId="15" xfId="0" applyFont="1" applyBorder="1" applyAlignment="1">
      <alignment vertical="center" wrapText="1"/>
    </xf>
    <xf numFmtId="0" fontId="22" fillId="0" borderId="0" xfId="0" applyFont="1"/>
    <xf numFmtId="0" fontId="22" fillId="0" borderId="0" xfId="0" applyFont="1" applyAlignment="1">
      <alignment vertical="center"/>
    </xf>
    <xf numFmtId="0" fontId="43" fillId="0" borderId="0" xfId="0" applyFont="1"/>
    <xf numFmtId="0" fontId="43" fillId="0" borderId="0" xfId="0" applyFont="1" applyAlignment="1">
      <alignment vertical="center"/>
    </xf>
    <xf numFmtId="165" fontId="10" fillId="0" borderId="0" xfId="0" applyNumberFormat="1" applyFont="1" applyAlignment="1">
      <alignment vertical="center"/>
    </xf>
    <xf numFmtId="0" fontId="10" fillId="0" borderId="1" xfId="0" applyFont="1" applyBorder="1" applyAlignment="1">
      <alignment vertical="center"/>
    </xf>
    <xf numFmtId="165" fontId="10" fillId="0" borderId="0" xfId="0" applyNumberFormat="1" applyFont="1" applyAlignment="1">
      <alignment horizontal="left" vertical="center"/>
    </xf>
    <xf numFmtId="168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168" fontId="10" fillId="0" borderId="0" xfId="0" applyNumberFormat="1" applyFont="1" applyAlignment="1">
      <alignment vertical="center"/>
    </xf>
    <xf numFmtId="165" fontId="12" fillId="0" borderId="0" xfId="0" applyNumberFormat="1" applyFont="1" applyAlignment="1">
      <alignment vertical="center"/>
    </xf>
    <xf numFmtId="0" fontId="19" fillId="10" borderId="0" xfId="0" applyFont="1" applyFill="1" applyAlignment="1">
      <alignment horizontal="center" vertical="center" wrapText="1"/>
    </xf>
    <xf numFmtId="0" fontId="10" fillId="10" borderId="0" xfId="0" applyFont="1" applyFill="1" applyAlignment="1">
      <alignment horizontal="left" vertical="center" wrapText="1"/>
    </xf>
    <xf numFmtId="0" fontId="22" fillId="10" borderId="0" xfId="0" applyFont="1" applyFill="1" applyAlignment="1">
      <alignment horizontal="left" vertical="center" wrapText="1"/>
    </xf>
    <xf numFmtId="0" fontId="10" fillId="10" borderId="0" xfId="0" applyFont="1" applyFill="1" applyAlignment="1">
      <alignment horizontal="center" vertical="center" wrapText="1"/>
    </xf>
    <xf numFmtId="165" fontId="10" fillId="10" borderId="0" xfId="0" applyNumberFormat="1" applyFont="1" applyFill="1" applyAlignment="1">
      <alignment horizontal="center" vertical="center"/>
    </xf>
    <xf numFmtId="165" fontId="27" fillId="10" borderId="0" xfId="0" applyNumberFormat="1" applyFont="1" applyFill="1" applyAlignment="1">
      <alignment horizontal="center" vertical="center"/>
    </xf>
    <xf numFmtId="0" fontId="37" fillId="10" borderId="0" xfId="0" applyFont="1" applyFill="1"/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vertical="center"/>
    </xf>
    <xf numFmtId="0" fontId="44" fillId="0" borderId="7" xfId="0" applyFont="1" applyBorder="1" applyAlignment="1">
      <alignment vertical="center" wrapText="1"/>
    </xf>
    <xf numFmtId="0" fontId="45" fillId="0" borderId="7" xfId="0" applyFont="1" applyBorder="1" applyAlignment="1">
      <alignment vertical="center" wrapText="1"/>
    </xf>
    <xf numFmtId="165" fontId="10" fillId="0" borderId="7" xfId="0" applyNumberFormat="1" applyFont="1" applyBorder="1" applyAlignment="1">
      <alignment vertical="center"/>
    </xf>
    <xf numFmtId="0" fontId="37" fillId="4" borderId="7" xfId="0" applyFont="1" applyFill="1" applyBorder="1" applyAlignment="1">
      <alignment vertical="center"/>
    </xf>
    <xf numFmtId="0" fontId="27" fillId="4" borderId="7" xfId="0" applyFont="1" applyFill="1" applyBorder="1" applyAlignment="1">
      <alignment horizontal="left" vertical="center" wrapText="1"/>
    </xf>
    <xf numFmtId="165" fontId="10" fillId="4" borderId="15" xfId="0" applyNumberFormat="1" applyFont="1" applyFill="1" applyBorder="1" applyAlignment="1">
      <alignment horizontal="center" vertical="center"/>
    </xf>
    <xf numFmtId="0" fontId="37" fillId="4" borderId="7" xfId="0" applyFont="1" applyFill="1" applyBorder="1"/>
    <xf numFmtId="0" fontId="46" fillId="4" borderId="7" xfId="0" applyFont="1" applyFill="1" applyBorder="1" applyAlignment="1">
      <alignment horizontal="left" vertical="center" wrapText="1"/>
    </xf>
    <xf numFmtId="0" fontId="43" fillId="0" borderId="7" xfId="0" applyFont="1" applyBorder="1"/>
    <xf numFmtId="0" fontId="10" fillId="0" borderId="7" xfId="0" applyFont="1" applyBorder="1"/>
    <xf numFmtId="0" fontId="19" fillId="4" borderId="0" xfId="0" applyFont="1" applyFill="1" applyAlignment="1">
      <alignment horizontal="center" vertical="center" wrapText="1"/>
    </xf>
    <xf numFmtId="0" fontId="10" fillId="4" borderId="0" xfId="0" applyFont="1" applyFill="1" applyAlignment="1">
      <alignment horizontal="left" vertical="center" wrapText="1"/>
    </xf>
    <xf numFmtId="0" fontId="22" fillId="4" borderId="0" xfId="0" applyFont="1" applyFill="1" applyAlignment="1">
      <alignment horizontal="left" vertical="center" wrapText="1"/>
    </xf>
    <xf numFmtId="0" fontId="10" fillId="4" borderId="0" xfId="0" applyFont="1" applyFill="1" applyAlignment="1">
      <alignment horizontal="center" vertical="center" wrapText="1"/>
    </xf>
    <xf numFmtId="3" fontId="16" fillId="4" borderId="7" xfId="0" applyNumberFormat="1" applyFont="1" applyFill="1" applyBorder="1" applyAlignment="1">
      <alignment horizontal="center" vertical="center" wrapText="1"/>
    </xf>
    <xf numFmtId="165" fontId="16" fillId="4" borderId="7" xfId="0" applyNumberFormat="1" applyFont="1" applyFill="1" applyBorder="1" applyAlignment="1">
      <alignment horizontal="center" vertical="center" wrapText="1"/>
    </xf>
    <xf numFmtId="0" fontId="37" fillId="4" borderId="0" xfId="0" applyFont="1" applyFill="1"/>
    <xf numFmtId="165" fontId="10" fillId="4" borderId="0" xfId="0" applyNumberFormat="1" applyFont="1" applyFill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center" vertical="center" wrapText="1"/>
    </xf>
    <xf numFmtId="0" fontId="10" fillId="11" borderId="7" xfId="0" applyFont="1" applyFill="1" applyBorder="1" applyAlignment="1">
      <alignment horizontal="left" vertical="center" wrapText="1"/>
    </xf>
    <xf numFmtId="0" fontId="10" fillId="11" borderId="7" xfId="0" applyFont="1" applyFill="1" applyBorder="1" applyAlignment="1">
      <alignment horizontal="center" vertical="center" wrapText="1"/>
    </xf>
    <xf numFmtId="165" fontId="10" fillId="11" borderId="7" xfId="0" applyNumberFormat="1" applyFont="1" applyFill="1" applyBorder="1" applyAlignment="1">
      <alignment horizontal="center" vertical="center"/>
    </xf>
    <xf numFmtId="0" fontId="47" fillId="11" borderId="7" xfId="0" applyFont="1" applyFill="1" applyBorder="1" applyAlignment="1">
      <alignment horizontal="left" vertical="center" wrapText="1"/>
    </xf>
    <xf numFmtId="0" fontId="10" fillId="11" borderId="7" xfId="0" applyFont="1" applyFill="1" applyBorder="1" applyAlignment="1">
      <alignment vertical="center" wrapText="1"/>
    </xf>
    <xf numFmtId="165" fontId="10" fillId="11" borderId="7" xfId="0" applyNumberFormat="1" applyFont="1" applyFill="1" applyBorder="1" applyAlignment="1">
      <alignment vertical="center"/>
    </xf>
    <xf numFmtId="0" fontId="10" fillId="11" borderId="15" xfId="0" applyFont="1" applyFill="1" applyBorder="1" applyAlignment="1">
      <alignment vertical="center" wrapText="1"/>
    </xf>
    <xf numFmtId="0" fontId="48" fillId="11" borderId="15" xfId="0" applyFont="1" applyFill="1" applyBorder="1" applyAlignment="1">
      <alignment vertical="center" wrapText="1"/>
    </xf>
    <xf numFmtId="165" fontId="10" fillId="11" borderId="15" xfId="0" applyNumberFormat="1" applyFont="1" applyFill="1" applyBorder="1" applyAlignment="1">
      <alignment horizontal="center" vertical="center"/>
    </xf>
    <xf numFmtId="0" fontId="10" fillId="11" borderId="4" xfId="0" applyFont="1" applyFill="1" applyBorder="1" applyAlignment="1">
      <alignment vertical="center" wrapText="1"/>
    </xf>
    <xf numFmtId="0" fontId="10" fillId="11" borderId="4" xfId="0" applyFont="1" applyFill="1" applyBorder="1" applyAlignment="1">
      <alignment horizontal="center" vertical="center" wrapText="1"/>
    </xf>
    <xf numFmtId="165" fontId="10" fillId="11" borderId="4" xfId="0" applyNumberFormat="1" applyFont="1" applyFill="1" applyBorder="1" applyAlignment="1">
      <alignment horizontal="center" vertical="center"/>
    </xf>
    <xf numFmtId="0" fontId="49" fillId="11" borderId="4" xfId="0" applyFont="1" applyFill="1" applyBorder="1" applyAlignment="1">
      <alignment vertical="center" wrapText="1"/>
    </xf>
    <xf numFmtId="165" fontId="10" fillId="4" borderId="7" xfId="0" applyNumberFormat="1" applyFont="1" applyFill="1" applyBorder="1" applyAlignment="1">
      <alignment horizontal="center" vertical="center" wrapText="1"/>
    </xf>
    <xf numFmtId="0" fontId="50" fillId="4" borderId="7" xfId="0" applyFont="1" applyFill="1" applyBorder="1" applyAlignment="1">
      <alignment vertical="center"/>
    </xf>
    <xf numFmtId="165" fontId="27" fillId="11" borderId="7" xfId="0" applyNumberFormat="1" applyFont="1" applyFill="1" applyBorder="1" applyAlignment="1">
      <alignment horizontal="center" vertical="center"/>
    </xf>
    <xf numFmtId="0" fontId="19" fillId="10" borderId="7" xfId="0" applyFont="1" applyFill="1" applyBorder="1" applyAlignment="1">
      <alignment horizontal="center" vertical="center" wrapText="1"/>
    </xf>
    <xf numFmtId="0" fontId="10" fillId="10" borderId="7" xfId="0" applyFont="1" applyFill="1" applyBorder="1" applyAlignment="1">
      <alignment horizontal="left" vertical="center" wrapText="1"/>
    </xf>
    <xf numFmtId="0" fontId="27" fillId="10" borderId="7" xfId="0" applyFont="1" applyFill="1" applyBorder="1" applyAlignment="1">
      <alignment horizontal="left" vertical="center" wrapText="1"/>
    </xf>
    <xf numFmtId="0" fontId="10" fillId="10" borderId="7" xfId="0" applyFont="1" applyFill="1" applyBorder="1" applyAlignment="1">
      <alignment horizontal="center" vertical="center" wrapText="1"/>
    </xf>
    <xf numFmtId="165" fontId="10" fillId="10" borderId="7" xfId="0" applyNumberFormat="1" applyFont="1" applyFill="1" applyBorder="1" applyAlignment="1">
      <alignment horizontal="center" vertical="center"/>
    </xf>
    <xf numFmtId="0" fontId="37" fillId="10" borderId="7" xfId="0" applyFont="1" applyFill="1" applyBorder="1" applyAlignment="1">
      <alignment vertical="center"/>
    </xf>
    <xf numFmtId="165" fontId="10" fillId="10" borderId="15" xfId="0" applyNumberFormat="1" applyFont="1" applyFill="1" applyBorder="1" applyAlignment="1">
      <alignment horizontal="center" vertical="center"/>
    </xf>
    <xf numFmtId="0" fontId="10" fillId="10" borderId="7" xfId="0" applyFont="1" applyFill="1" applyBorder="1" applyAlignment="1">
      <alignment vertical="center" wrapText="1"/>
    </xf>
    <xf numFmtId="0" fontId="51" fillId="10" borderId="7" xfId="0" applyFont="1" applyFill="1" applyBorder="1" applyAlignment="1">
      <alignment vertical="center" wrapText="1"/>
    </xf>
    <xf numFmtId="165" fontId="10" fillId="10" borderId="7" xfId="0" applyNumberFormat="1" applyFont="1" applyFill="1" applyBorder="1" applyAlignment="1">
      <alignment vertical="center"/>
    </xf>
    <xf numFmtId="0" fontId="52" fillId="11" borderId="7" xfId="0" applyFont="1" applyFill="1" applyBorder="1" applyAlignment="1">
      <alignment vertical="center" wrapText="1"/>
    </xf>
    <xf numFmtId="0" fontId="10" fillId="7" borderId="7" xfId="0" applyFont="1" applyFill="1" applyBorder="1" applyAlignment="1">
      <alignment vertical="center" wrapText="1"/>
    </xf>
    <xf numFmtId="0" fontId="53" fillId="7" borderId="7" xfId="0" applyFont="1" applyFill="1" applyBorder="1" applyAlignment="1">
      <alignment vertical="center" wrapText="1"/>
    </xf>
    <xf numFmtId="165" fontId="10" fillId="7" borderId="7" xfId="0" applyNumberFormat="1" applyFont="1" applyFill="1" applyBorder="1" applyAlignment="1">
      <alignment vertical="center"/>
    </xf>
    <xf numFmtId="165" fontId="10" fillId="7" borderId="7" xfId="0" applyNumberFormat="1" applyFont="1" applyFill="1" applyBorder="1" applyAlignment="1">
      <alignment horizontal="center" vertical="center" wrapText="1"/>
    </xf>
    <xf numFmtId="1" fontId="16" fillId="4" borderId="7" xfId="0" applyNumberFormat="1" applyFont="1" applyFill="1" applyBorder="1" applyAlignment="1">
      <alignment horizontal="center" vertical="center" wrapText="1"/>
    </xf>
    <xf numFmtId="0" fontId="10" fillId="11" borderId="8" xfId="0" applyFont="1" applyFill="1" applyBorder="1" applyAlignment="1">
      <alignment horizontal="center" vertical="center" wrapText="1"/>
    </xf>
    <xf numFmtId="0" fontId="37" fillId="11" borderId="7" xfId="0" applyFont="1" applyFill="1" applyBorder="1" applyAlignment="1">
      <alignment vertical="center"/>
    </xf>
    <xf numFmtId="0" fontId="27" fillId="11" borderId="7" xfId="0" applyFont="1" applyFill="1" applyBorder="1" applyAlignment="1">
      <alignment horizontal="left" vertical="center" wrapText="1"/>
    </xf>
    <xf numFmtId="0" fontId="10" fillId="11" borderId="7" xfId="0" applyFont="1" applyFill="1" applyBorder="1" applyAlignment="1">
      <alignment vertical="center"/>
    </xf>
    <xf numFmtId="0" fontId="54" fillId="11" borderId="7" xfId="0" applyFont="1" applyFill="1" applyBorder="1" applyAlignment="1">
      <alignment vertical="center" wrapText="1"/>
    </xf>
    <xf numFmtId="0" fontId="10" fillId="11" borderId="15" xfId="0" applyFont="1" applyFill="1" applyBorder="1" applyAlignment="1">
      <alignment horizontal="center" vertical="center" wrapText="1"/>
    </xf>
    <xf numFmtId="165" fontId="10" fillId="11" borderId="15" xfId="0" applyNumberFormat="1" applyFont="1" applyFill="1" applyBorder="1" applyAlignment="1">
      <alignment vertical="center"/>
    </xf>
    <xf numFmtId="0" fontId="10" fillId="11" borderId="15" xfId="0" applyFont="1" applyFill="1" applyBorder="1" applyAlignment="1">
      <alignment vertical="center"/>
    </xf>
    <xf numFmtId="165" fontId="28" fillId="11" borderId="15" xfId="0" applyNumberFormat="1" applyFont="1" applyFill="1" applyBorder="1" applyAlignment="1">
      <alignment horizontal="center" vertical="center"/>
    </xf>
    <xf numFmtId="165" fontId="28" fillId="11" borderId="7" xfId="0" applyNumberFormat="1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vertical="center" wrapText="1"/>
    </xf>
    <xf numFmtId="0" fontId="43" fillId="4" borderId="7" xfId="0" applyFont="1" applyFill="1" applyBorder="1"/>
    <xf numFmtId="0" fontId="10" fillId="4" borderId="7" xfId="0" applyFont="1" applyFill="1" applyBorder="1" applyAlignment="1">
      <alignment vertical="center" wrapText="1"/>
    </xf>
    <xf numFmtId="0" fontId="43" fillId="11" borderId="7" xfId="0" applyFont="1" applyFill="1" applyBorder="1"/>
    <xf numFmtId="0" fontId="10" fillId="11" borderId="7" xfId="0" applyFont="1" applyFill="1" applyBorder="1"/>
    <xf numFmtId="0" fontId="55" fillId="0" borderId="0" xfId="0" applyFont="1" applyAlignment="1">
      <alignment horizontal="center"/>
    </xf>
    <xf numFmtId="0" fontId="13" fillId="4" borderId="0" xfId="0" applyFont="1" applyFill="1"/>
    <xf numFmtId="0" fontId="22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164" fontId="22" fillId="4" borderId="0" xfId="0" applyNumberFormat="1" applyFont="1" applyFill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56" fillId="0" borderId="7" xfId="0" applyFont="1" applyBorder="1"/>
    <xf numFmtId="0" fontId="22" fillId="11" borderId="7" xfId="0" applyFont="1" applyFill="1" applyBorder="1" applyAlignment="1">
      <alignment horizontal="center" vertical="center" wrapText="1"/>
    </xf>
    <xf numFmtId="0" fontId="22" fillId="11" borderId="2" xfId="0" applyFont="1" applyFill="1" applyBorder="1" applyAlignment="1">
      <alignment horizontal="center" vertical="center" wrapText="1"/>
    </xf>
    <xf numFmtId="165" fontId="22" fillId="11" borderId="2" xfId="0" applyNumberFormat="1" applyFont="1" applyFill="1" applyBorder="1" applyAlignment="1">
      <alignment horizontal="center" vertical="center" wrapText="1"/>
    </xf>
    <xf numFmtId="165" fontId="22" fillId="4" borderId="0" xfId="0" applyNumberFormat="1" applyFont="1" applyFill="1" applyAlignment="1">
      <alignment horizontal="center" vertical="center" wrapText="1"/>
    </xf>
    <xf numFmtId="165" fontId="22" fillId="11" borderId="7" xfId="0" applyNumberFormat="1" applyFont="1" applyFill="1" applyBorder="1" applyAlignment="1">
      <alignment horizontal="center" vertical="center" wrapText="1"/>
    </xf>
    <xf numFmtId="0" fontId="56" fillId="11" borderId="7" xfId="0" applyFont="1" applyFill="1" applyBorder="1"/>
    <xf numFmtId="0" fontId="22" fillId="10" borderId="7" xfId="0" applyFont="1" applyFill="1" applyBorder="1" applyAlignment="1">
      <alignment horizontal="center" vertical="center" wrapText="1"/>
    </xf>
    <xf numFmtId="165" fontId="22" fillId="10" borderId="8" xfId="0" applyNumberFormat="1" applyFont="1" applyFill="1" applyBorder="1" applyAlignment="1">
      <alignment horizontal="center" vertical="center" wrapText="1"/>
    </xf>
    <xf numFmtId="165" fontId="22" fillId="10" borderId="7" xfId="0" applyNumberFormat="1" applyFont="1" applyFill="1" applyBorder="1" applyAlignment="1">
      <alignment horizontal="center" vertical="center" wrapText="1"/>
    </xf>
    <xf numFmtId="0" fontId="56" fillId="10" borderId="7" xfId="0" applyFont="1" applyFill="1" applyBorder="1"/>
    <xf numFmtId="1" fontId="57" fillId="0" borderId="2" xfId="0" applyNumberFormat="1" applyFont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left" vertical="center" wrapText="1"/>
    </xf>
    <xf numFmtId="165" fontId="22" fillId="4" borderId="2" xfId="0" applyNumberFormat="1" applyFont="1" applyFill="1" applyBorder="1" applyAlignment="1">
      <alignment horizontal="center" vertical="center" wrapText="1"/>
    </xf>
    <xf numFmtId="165" fontId="22" fillId="4" borderId="7" xfId="0" applyNumberFormat="1" applyFont="1" applyFill="1" applyBorder="1" applyAlignment="1">
      <alignment horizontal="center" vertical="center" wrapText="1"/>
    </xf>
    <xf numFmtId="0" fontId="56" fillId="4" borderId="7" xfId="0" applyFont="1" applyFill="1" applyBorder="1"/>
    <xf numFmtId="0" fontId="58" fillId="0" borderId="7" xfId="0" applyFont="1" applyBorder="1" applyAlignment="1">
      <alignment horizontal="center" wrapText="1"/>
    </xf>
    <xf numFmtId="0" fontId="56" fillId="4" borderId="0" xfId="0" applyFont="1" applyFill="1"/>
    <xf numFmtId="0" fontId="22" fillId="10" borderId="8" xfId="0" applyFont="1" applyFill="1" applyBorder="1" applyAlignment="1">
      <alignment horizontal="center" vertical="center" wrapText="1"/>
    </xf>
    <xf numFmtId="166" fontId="10" fillId="4" borderId="7" xfId="0" applyNumberFormat="1" applyFont="1" applyFill="1" applyBorder="1" applyAlignment="1">
      <alignment horizontal="center" vertical="center"/>
    </xf>
    <xf numFmtId="1" fontId="57" fillId="4" borderId="8" xfId="0" applyNumberFormat="1" applyFont="1" applyFill="1" applyBorder="1" applyAlignment="1">
      <alignment horizontal="center" vertical="center" wrapText="1"/>
    </xf>
    <xf numFmtId="0" fontId="27" fillId="8" borderId="7" xfId="0" applyFont="1" applyFill="1" applyBorder="1" applyAlignment="1">
      <alignment horizontal="left" vertical="center" wrapText="1"/>
    </xf>
    <xf numFmtId="0" fontId="27" fillId="8" borderId="7" xfId="0" applyFont="1" applyFill="1" applyBorder="1" applyAlignment="1">
      <alignment horizontal="center" vertical="center" wrapText="1"/>
    </xf>
    <xf numFmtId="1" fontId="27" fillId="8" borderId="7" xfId="0" applyNumberFormat="1" applyFont="1" applyFill="1" applyBorder="1" applyAlignment="1">
      <alignment horizontal="center" vertical="center"/>
    </xf>
    <xf numFmtId="1" fontId="59" fillId="8" borderId="8" xfId="0" applyNumberFormat="1" applyFont="1" applyFill="1" applyBorder="1" applyAlignment="1">
      <alignment horizontal="center" vertical="center" wrapText="1"/>
    </xf>
    <xf numFmtId="165" fontId="27" fillId="8" borderId="7" xfId="0" applyNumberFormat="1" applyFont="1" applyFill="1" applyBorder="1" applyAlignment="1">
      <alignment horizontal="center" vertical="center"/>
    </xf>
    <xf numFmtId="165" fontId="60" fillId="8" borderId="7" xfId="0" applyNumberFormat="1" applyFont="1" applyFill="1" applyBorder="1" applyAlignment="1">
      <alignment horizontal="center" vertical="center"/>
    </xf>
    <xf numFmtId="0" fontId="27" fillId="4" borderId="0" xfId="0" applyFont="1" applyFill="1" applyAlignment="1">
      <alignment horizontal="left" vertical="center" wrapText="1"/>
    </xf>
    <xf numFmtId="0" fontId="61" fillId="8" borderId="7" xfId="0" applyFont="1" applyFill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165" fontId="10" fillId="3" borderId="8" xfId="0" applyNumberFormat="1" applyFont="1" applyFill="1" applyBorder="1" applyAlignment="1">
      <alignment horizontal="center" vertical="center" wrapText="1"/>
    </xf>
    <xf numFmtId="165" fontId="10" fillId="3" borderId="7" xfId="0" applyNumberFormat="1" applyFont="1" applyFill="1" applyBorder="1" applyAlignment="1">
      <alignment horizontal="center" vertical="center" wrapText="1"/>
    </xf>
    <xf numFmtId="1" fontId="57" fillId="0" borderId="7" xfId="0" applyNumberFormat="1" applyFont="1" applyBorder="1" applyAlignment="1">
      <alignment horizontal="center" vertical="center" wrapText="1"/>
    </xf>
    <xf numFmtId="0" fontId="0" fillId="4" borderId="0" xfId="0" applyFill="1"/>
    <xf numFmtId="1" fontId="59" fillId="8" borderId="7" xfId="0" applyNumberFormat="1" applyFont="1" applyFill="1" applyBorder="1" applyAlignment="1">
      <alignment horizontal="center" vertical="center" wrapText="1"/>
    </xf>
    <xf numFmtId="0" fontId="56" fillId="2" borderId="7" xfId="0" applyFont="1" applyFill="1" applyBorder="1"/>
    <xf numFmtId="1" fontId="10" fillId="4" borderId="7" xfId="0" applyNumberFormat="1" applyFont="1" applyFill="1" applyBorder="1" applyAlignment="1">
      <alignment horizontal="center" vertical="center" wrapText="1"/>
    </xf>
    <xf numFmtId="1" fontId="57" fillId="4" borderId="7" xfId="0" applyNumberFormat="1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1" fontId="10" fillId="4" borderId="2" xfId="0" applyNumberFormat="1" applyFont="1" applyFill="1" applyBorder="1" applyAlignment="1">
      <alignment horizontal="center" vertical="center" wrapText="1"/>
    </xf>
    <xf numFmtId="0" fontId="27" fillId="4" borderId="7" xfId="0" applyFont="1" applyFill="1" applyBorder="1" applyAlignment="1">
      <alignment horizontal="center" vertical="center" wrapText="1"/>
    </xf>
    <xf numFmtId="1" fontId="27" fillId="4" borderId="7" xfId="0" applyNumberFormat="1" applyFont="1" applyFill="1" applyBorder="1" applyAlignment="1">
      <alignment horizontal="center" vertical="center"/>
    </xf>
    <xf numFmtId="1" fontId="59" fillId="4" borderId="7" xfId="0" applyNumberFormat="1" applyFont="1" applyFill="1" applyBorder="1" applyAlignment="1">
      <alignment horizontal="center" vertical="center" wrapText="1"/>
    </xf>
    <xf numFmtId="165" fontId="60" fillId="4" borderId="7" xfId="0" applyNumberFormat="1" applyFont="1" applyFill="1" applyBorder="1" applyAlignment="1">
      <alignment horizontal="center" vertical="center"/>
    </xf>
    <xf numFmtId="0" fontId="62" fillId="4" borderId="7" xfId="0" applyFont="1" applyFill="1" applyBorder="1" applyAlignment="1">
      <alignment horizontal="left" vertical="center" wrapText="1"/>
    </xf>
    <xf numFmtId="0" fontId="26" fillId="4" borderId="0" xfId="0" applyFont="1" applyFill="1"/>
    <xf numFmtId="4" fontId="27" fillId="0" borderId="0" xfId="0" applyNumberFormat="1" applyFont="1"/>
    <xf numFmtId="0" fontId="10" fillId="4" borderId="0" xfId="0" applyFont="1" applyFill="1"/>
    <xf numFmtId="0" fontId="22" fillId="11" borderId="7" xfId="0" applyFont="1" applyFill="1" applyBorder="1" applyAlignment="1">
      <alignment horizontal="left" vertical="center" wrapText="1"/>
    </xf>
    <xf numFmtId="1" fontId="16" fillId="11" borderId="7" xfId="0" applyNumberFormat="1" applyFont="1" applyFill="1" applyBorder="1" applyAlignment="1">
      <alignment horizontal="center" vertical="center" wrapText="1"/>
    </xf>
    <xf numFmtId="3" fontId="16" fillId="11" borderId="7" xfId="0" applyNumberFormat="1" applyFont="1" applyFill="1" applyBorder="1" applyAlignment="1">
      <alignment horizontal="center" vertical="center" wrapText="1"/>
    </xf>
    <xf numFmtId="165" fontId="16" fillId="11" borderId="7" xfId="0" applyNumberFormat="1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0" fontId="37" fillId="11" borderId="7" xfId="0" applyFont="1" applyFill="1" applyBorder="1"/>
    <xf numFmtId="0" fontId="22" fillId="10" borderId="7" xfId="0" applyFont="1" applyFill="1" applyBorder="1" applyAlignment="1">
      <alignment horizontal="left" vertical="center" wrapText="1"/>
    </xf>
    <xf numFmtId="0" fontId="16" fillId="10" borderId="7" xfId="0" applyFont="1" applyFill="1" applyBorder="1" applyAlignment="1">
      <alignment horizontal="center" vertical="center" wrapText="1"/>
    </xf>
    <xf numFmtId="3" fontId="16" fillId="10" borderId="7" xfId="0" applyNumberFormat="1" applyFont="1" applyFill="1" applyBorder="1" applyAlignment="1">
      <alignment horizontal="center" vertical="center" wrapText="1"/>
    </xf>
    <xf numFmtId="165" fontId="16" fillId="10" borderId="7" xfId="0" applyNumberFormat="1" applyFont="1" applyFill="1" applyBorder="1" applyAlignment="1">
      <alignment horizontal="center" vertical="center" wrapText="1"/>
    </xf>
    <xf numFmtId="0" fontId="37" fillId="10" borderId="7" xfId="0" applyFont="1" applyFill="1" applyBorder="1"/>
    <xf numFmtId="0" fontId="10" fillId="4" borderId="0" xfId="0" applyFont="1" applyFill="1" applyAlignment="1">
      <alignment vertical="center" wrapText="1"/>
    </xf>
    <xf numFmtId="165" fontId="16" fillId="4" borderId="0" xfId="0" applyNumberFormat="1" applyFont="1" applyFill="1" applyAlignment="1">
      <alignment horizontal="center" vertical="center" wrapText="1"/>
    </xf>
    <xf numFmtId="165" fontId="27" fillId="11" borderId="15" xfId="0" applyNumberFormat="1" applyFont="1" applyFill="1" applyBorder="1" applyAlignment="1">
      <alignment horizontal="center" vertical="center"/>
    </xf>
    <xf numFmtId="0" fontId="32" fillId="4" borderId="0" xfId="0" applyFont="1" applyFill="1"/>
    <xf numFmtId="0" fontId="43" fillId="4" borderId="0" xfId="0" applyFont="1" applyFill="1"/>
    <xf numFmtId="0" fontId="22" fillId="0" borderId="9" xfId="1" applyFont="1"/>
    <xf numFmtId="0" fontId="10" fillId="0" borderId="9" xfId="1" applyFont="1"/>
    <xf numFmtId="0" fontId="10" fillId="0" borderId="9" xfId="1" applyFont="1" applyAlignment="1">
      <alignment wrapText="1"/>
    </xf>
    <xf numFmtId="0" fontId="10" fillId="0" borderId="9" xfId="1" applyFont="1" applyAlignment="1">
      <alignment horizontal="center"/>
    </xf>
    <xf numFmtId="0" fontId="8" fillId="0" borderId="9" xfId="1"/>
    <xf numFmtId="0" fontId="22" fillId="0" borderId="9" xfId="1" applyFont="1" applyAlignment="1">
      <alignment horizontal="center" vertical="center" wrapText="1"/>
    </xf>
    <xf numFmtId="0" fontId="10" fillId="0" borderId="16" xfId="1" applyFont="1" applyBorder="1" applyAlignment="1">
      <alignment horizontal="center" vertical="center" wrapText="1"/>
    </xf>
    <xf numFmtId="1" fontId="10" fillId="0" borderId="16" xfId="1" applyNumberFormat="1" applyFont="1" applyBorder="1" applyAlignment="1">
      <alignment horizontal="center" vertical="center" wrapText="1"/>
    </xf>
    <xf numFmtId="165" fontId="8" fillId="0" borderId="9" xfId="1" applyNumberFormat="1"/>
    <xf numFmtId="0" fontId="26" fillId="13" borderId="16" xfId="1" applyFont="1" applyFill="1" applyBorder="1"/>
    <xf numFmtId="0" fontId="22" fillId="13" borderId="16" xfId="1" applyFont="1" applyFill="1" applyBorder="1" applyAlignment="1">
      <alignment horizontal="left" vertical="center" wrapText="1"/>
    </xf>
    <xf numFmtId="0" fontId="22" fillId="13" borderId="16" xfId="1" applyFont="1" applyFill="1" applyBorder="1" applyAlignment="1">
      <alignment horizontal="center" vertical="center" wrapText="1"/>
    </xf>
    <xf numFmtId="166" fontId="22" fillId="13" borderId="16" xfId="1" applyNumberFormat="1" applyFont="1" applyFill="1" applyBorder="1" applyAlignment="1">
      <alignment horizontal="center" vertical="center"/>
    </xf>
    <xf numFmtId="165" fontId="22" fillId="13" borderId="16" xfId="1" applyNumberFormat="1" applyFont="1" applyFill="1" applyBorder="1" applyAlignment="1">
      <alignment horizontal="center" vertical="center"/>
    </xf>
    <xf numFmtId="0" fontId="6" fillId="0" borderId="9" xfId="1" applyFont="1"/>
    <xf numFmtId="0" fontId="5" fillId="0" borderId="9" xfId="1" applyFont="1"/>
    <xf numFmtId="165" fontId="22" fillId="13" borderId="9" xfId="1" applyNumberFormat="1" applyFont="1" applyFill="1" applyAlignment="1">
      <alignment horizontal="center" vertical="center"/>
    </xf>
    <xf numFmtId="165" fontId="8" fillId="0" borderId="9" xfId="1" applyNumberFormat="1" applyAlignment="1">
      <alignment horizontal="left" indent="4"/>
    </xf>
    <xf numFmtId="165" fontId="5" fillId="0" borderId="9" xfId="1" applyNumberFormat="1" applyFont="1"/>
    <xf numFmtId="165" fontId="6" fillId="0" borderId="9" xfId="1" applyNumberFormat="1" applyFont="1"/>
    <xf numFmtId="4" fontId="8" fillId="0" borderId="9" xfId="1" applyNumberFormat="1"/>
    <xf numFmtId="0" fontId="10" fillId="3" borderId="16" xfId="0" applyFont="1" applyFill="1" applyBorder="1" applyAlignment="1">
      <alignment horizontal="center" vertical="center" wrapText="1"/>
    </xf>
    <xf numFmtId="165" fontId="64" fillId="0" borderId="7" xfId="0" applyNumberFormat="1" applyFont="1" applyBorder="1" applyAlignment="1">
      <alignment horizontal="center" vertical="center"/>
    </xf>
    <xf numFmtId="165" fontId="27" fillId="0" borderId="8" xfId="0" applyNumberFormat="1" applyFont="1" applyBorder="1" applyAlignment="1">
      <alignment horizontal="center" vertical="center"/>
    </xf>
    <xf numFmtId="165" fontId="64" fillId="0" borderId="16" xfId="0" applyNumberFormat="1" applyFont="1" applyBorder="1" applyAlignment="1">
      <alignment horizontal="center" vertical="center"/>
    </xf>
    <xf numFmtId="0" fontId="10" fillId="0" borderId="16" xfId="6" applyFont="1" applyBorder="1" applyAlignment="1">
      <alignment horizontal="center" vertical="center" wrapText="1"/>
    </xf>
    <xf numFmtId="1" fontId="10" fillId="0" borderId="16" xfId="6" applyNumberFormat="1" applyFont="1" applyBorder="1" applyAlignment="1">
      <alignment horizontal="center" vertical="center" wrapText="1"/>
    </xf>
    <xf numFmtId="0" fontId="64" fillId="3" borderId="7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3" fillId="0" borderId="9" xfId="1" applyFont="1" applyAlignment="1">
      <alignment horizontal="center" wrapText="1"/>
    </xf>
    <xf numFmtId="0" fontId="8" fillId="0" borderId="9" xfId="1" applyAlignment="1">
      <alignment horizontal="center"/>
    </xf>
    <xf numFmtId="0" fontId="10" fillId="0" borderId="16" xfId="8" applyFont="1" applyBorder="1" applyAlignment="1">
      <alignment horizontal="center" vertical="center" wrapText="1"/>
    </xf>
    <xf numFmtId="165" fontId="3" fillId="0" borderId="9" xfId="1" applyNumberFormat="1" applyFont="1" applyAlignment="1">
      <alignment wrapText="1"/>
    </xf>
    <xf numFmtId="165" fontId="27" fillId="12" borderId="7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0" fillId="0" borderId="0" xfId="0"/>
    <xf numFmtId="0" fontId="14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5" xfId="0" applyFont="1" applyBorder="1"/>
    <xf numFmtId="0" fontId="17" fillId="0" borderId="6" xfId="0" applyFont="1" applyBorder="1"/>
    <xf numFmtId="164" fontId="16" fillId="0" borderId="2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4" fontId="16" fillId="0" borderId="3" xfId="0" applyNumberFormat="1" applyFont="1" applyBorder="1" applyAlignment="1">
      <alignment horizontal="center" vertical="center" wrapText="1"/>
    </xf>
    <xf numFmtId="0" fontId="17" fillId="0" borderId="4" xfId="0" applyFont="1" applyBorder="1"/>
    <xf numFmtId="164" fontId="16" fillId="0" borderId="5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7" fillId="0" borderId="11" xfId="0" applyFont="1" applyBorder="1"/>
    <xf numFmtId="0" fontId="17" fillId="0" borderId="12" xfId="0" applyFont="1" applyBorder="1"/>
    <xf numFmtId="0" fontId="17" fillId="0" borderId="13" xfId="0" applyFont="1" applyBorder="1"/>
    <xf numFmtId="0" fontId="17" fillId="0" borderId="14" xfId="0" applyFont="1" applyBorder="1"/>
    <xf numFmtId="0" fontId="17" fillId="0" borderId="15" xfId="0" applyFont="1" applyBorder="1"/>
    <xf numFmtId="164" fontId="22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2" fillId="10" borderId="0" xfId="0" applyFont="1" applyFill="1" applyAlignment="1">
      <alignment horizontal="left" vertical="center" wrapText="1"/>
    </xf>
    <xf numFmtId="0" fontId="22" fillId="4" borderId="0" xfId="0" applyFont="1" applyFill="1" applyAlignment="1">
      <alignment horizontal="left" vertical="center" wrapText="1"/>
    </xf>
    <xf numFmtId="165" fontId="10" fillId="4" borderId="2" xfId="0" applyNumberFormat="1" applyFont="1" applyFill="1" applyBorder="1" applyAlignment="1">
      <alignment horizontal="center" vertical="center"/>
    </xf>
    <xf numFmtId="164" fontId="22" fillId="0" borderId="3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22" fillId="4" borderId="0" xfId="0" applyNumberFormat="1" applyFont="1" applyFill="1" applyAlignment="1">
      <alignment horizontal="center" vertical="center" wrapText="1"/>
    </xf>
    <xf numFmtId="0" fontId="7" fillId="0" borderId="9" xfId="1" applyFont="1" applyAlignment="1">
      <alignment horizontal="center" vertical="center"/>
    </xf>
    <xf numFmtId="0" fontId="8" fillId="0" borderId="9" xfId="1" applyAlignment="1">
      <alignment horizontal="center" vertical="center"/>
    </xf>
    <xf numFmtId="0" fontId="22" fillId="0" borderId="17" xfId="1" applyFont="1" applyBorder="1" applyAlignment="1">
      <alignment horizontal="center" vertical="center" wrapText="1"/>
    </xf>
    <xf numFmtId="0" fontId="22" fillId="0" borderId="16" xfId="1" applyFont="1" applyBorder="1" applyAlignment="1">
      <alignment horizontal="center" vertical="center" wrapText="1"/>
    </xf>
    <xf numFmtId="0" fontId="17" fillId="0" borderId="16" xfId="1" applyFont="1" applyBorder="1"/>
    <xf numFmtId="0" fontId="10" fillId="0" borderId="9" xfId="1" applyFont="1" applyAlignment="1">
      <alignment horizontal="left" vertical="center" wrapText="1"/>
    </xf>
    <xf numFmtId="0" fontId="14" fillId="12" borderId="9" xfId="1" applyFont="1" applyFill="1" applyAlignment="1">
      <alignment horizontal="center" vertical="center" wrapText="1"/>
    </xf>
    <xf numFmtId="0" fontId="22" fillId="0" borderId="16" xfId="1" applyFont="1" applyBorder="1" applyAlignment="1">
      <alignment horizontal="left" vertical="center" wrapText="1"/>
    </xf>
    <xf numFmtId="0" fontId="17" fillId="0" borderId="16" xfId="1" applyFont="1" applyBorder="1" applyAlignment="1">
      <alignment horizontal="left"/>
    </xf>
  </cellXfs>
  <cellStyles count="9">
    <cellStyle name="Гіперпосилання 2" xfId="2" xr:uid="{00000000-0005-0000-0000-000000000000}"/>
    <cellStyle name="Звичайний" xfId="0" builtinId="0"/>
    <cellStyle name="Звичайний 2" xfId="1" xr:uid="{00000000-0005-0000-0000-000002000000}"/>
    <cellStyle name="Звичайний 2 2" xfId="4" xr:uid="{00000000-0005-0000-0000-000003000000}"/>
    <cellStyle name="Звичайний 2 2 5" xfId="8" xr:uid="{F8924F29-C191-4397-A099-9DF83E31E572}"/>
    <cellStyle name="Звичайний 2 3" xfId="6" xr:uid="{EA708BE5-6B6A-4ED4-958B-2F44931CE9B9}"/>
    <cellStyle name="Звичайний 3" xfId="3" xr:uid="{00000000-0005-0000-0000-000004000000}"/>
    <cellStyle name="Звичайний 3 2" xfId="7" xr:uid="{46E62950-A7BB-4AD5-BBF1-3CB45C205106}"/>
    <cellStyle name="Звичайний 4" xfId="5" xr:uid="{F1A0A86E-6A2B-45B4-B000-2CF8825E4D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zbhBnq6JJQAZLKXCVO4slSkDae1viHEl/view?usp=share_link" TargetMode="External"/><Relationship Id="rId3" Type="http://schemas.openxmlformats.org/officeDocument/2006/relationships/hyperlink" Target="https://drive.google.com/drive/folders/1qRl4br9F1d1slA9z7PR-UAyIE8ZNbFM5?usp=share_link" TargetMode="External"/><Relationship Id="rId7" Type="http://schemas.openxmlformats.org/officeDocument/2006/relationships/hyperlink" Target="https://drive.google.com/file/d/1zbhBnq6JJQAZLKXCVO4slSkDae1viHEl/view?usp=share_link" TargetMode="External"/><Relationship Id="rId2" Type="http://schemas.openxmlformats.org/officeDocument/2006/relationships/hyperlink" Target="https://drive.google.com/file/d/1BM9oPSFoDvHtXOnwmBj9BgQs1AlxJFnt/view?usp=share_link" TargetMode="External"/><Relationship Id="rId1" Type="http://schemas.openxmlformats.org/officeDocument/2006/relationships/hyperlink" Target="https://drive.google.com/drive/folders/1iGfh30-msw0aWmnbbAx4fARTuSw7hp-K?usp=share_link" TargetMode="External"/><Relationship Id="rId6" Type="http://schemas.openxmlformats.org/officeDocument/2006/relationships/hyperlink" Target="https://drive.google.com/file/d/1Zr0ssQpYrAuobRQrUtGrQUi4-Ogrc-0r/view?usp=share_link" TargetMode="External"/><Relationship Id="rId11" Type="http://schemas.openxmlformats.org/officeDocument/2006/relationships/hyperlink" Target="https://drive.google.com/drive/folders/1QtRresxsLJbAArb5LEX88Ry_DergaF5S?usp=share_link" TargetMode="External"/><Relationship Id="rId5" Type="http://schemas.openxmlformats.org/officeDocument/2006/relationships/hyperlink" Target="https://drive.google.com/drive/folders/1VGH0zJA4L1SLEUUnVnHyJOq9R7Pn8X2C?usp=share_link" TargetMode="External"/><Relationship Id="rId10" Type="http://schemas.openxmlformats.org/officeDocument/2006/relationships/hyperlink" Target="https://drive.google.com/drive/folders/11YLevIv5NaENfMHZPn-pc8LVqs4p3ude?usp=share_link" TargetMode="External"/><Relationship Id="rId4" Type="http://schemas.openxmlformats.org/officeDocument/2006/relationships/hyperlink" Target="https://drive.google.com/file/d/1BM9oPSFoDvHtXOnwmBj9BgQs1AlxJFnt/view?usp=share_link" TargetMode="External"/><Relationship Id="rId9" Type="http://schemas.openxmlformats.org/officeDocument/2006/relationships/hyperlink" Target="https://drive.google.com/file/d/1pAYXhd-RIPuGdSDw-B-nNkdG1Q6cUR-r/view?usp=share_link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RE1Xu7aNPZ9WFsCrbxHGWv66Tvhzx3pn?usp=share_link" TargetMode="External"/><Relationship Id="rId13" Type="http://schemas.openxmlformats.org/officeDocument/2006/relationships/hyperlink" Target="https://drive.google.com/drive/u/1/folders/1x0DhZNU9_Z8DYNyHbWFwvXlIUGGYiu7r" TargetMode="External"/><Relationship Id="rId3" Type="http://schemas.openxmlformats.org/officeDocument/2006/relationships/hyperlink" Target="https://drive.google.com/drive/folders/1CynjFRQvJSRDNQmNU3IkKt29G_W-Gp6u?usp=share_link" TargetMode="External"/><Relationship Id="rId7" Type="http://schemas.openxmlformats.org/officeDocument/2006/relationships/hyperlink" Target="https://drive.google.com/drive/folders/1kuieFY0onFeBQsT2LSbcQgRD6AqPzLla?usp=share_link" TargetMode="External"/><Relationship Id="rId12" Type="http://schemas.openxmlformats.org/officeDocument/2006/relationships/hyperlink" Target="https://drive.google.com/drive/folders/1peyrxnGS0iCKk1bT4bt5943I4YtEnEdI?usp=share_link" TargetMode="External"/><Relationship Id="rId17" Type="http://schemas.openxmlformats.org/officeDocument/2006/relationships/hyperlink" Target="https://drive.google.com/drive/u/1/folders/1eqxYRiHqtNEXFGgkhA_Uv2oB3qWhT-SE" TargetMode="External"/><Relationship Id="rId2" Type="http://schemas.openxmlformats.org/officeDocument/2006/relationships/hyperlink" Target="https://drive.google.com/drive/folders/17zLH5aouwQMMJtZHDyyeB9gSZQtgKCzZ?usp=share_link" TargetMode="External"/><Relationship Id="rId16" Type="http://schemas.openxmlformats.org/officeDocument/2006/relationships/hyperlink" Target="https://drive.google.com/drive/folders/12U3fehL0FmMJmUbLCJidZ1DsJbI4yGtd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folders/1oqA_3p8qGCp3euw4hJKCbZWCNhPw82Ff?usp=share_link" TargetMode="External"/><Relationship Id="rId11" Type="http://schemas.openxmlformats.org/officeDocument/2006/relationships/hyperlink" Target="https://drive.google.com/drive/folders/1rxLz_9wqW4oHJE9wxnZBM2uMGNizn0CS?usp=share_link" TargetMode="External"/><Relationship Id="rId5" Type="http://schemas.openxmlformats.org/officeDocument/2006/relationships/hyperlink" Target="https://drive.google.com/drive/folders/1ZZn84UyHwEbpAYdrmuyMqMH7SxukOQSx?usp=share_link" TargetMode="External"/><Relationship Id="rId15" Type="http://schemas.openxmlformats.org/officeDocument/2006/relationships/hyperlink" Target="https://drive.google.com/drive/folders/1p-78_oSH0Bzgs06jgYTdleGcBcn6Lgxc?usp=share_link" TargetMode="External"/><Relationship Id="rId10" Type="http://schemas.openxmlformats.org/officeDocument/2006/relationships/hyperlink" Target="https://drive.google.com/drive/u/1/folders/1OnkIuf_sj_wIG3lyTu8LAcwwerntYZHQ" TargetMode="External"/><Relationship Id="rId4" Type="http://schemas.openxmlformats.org/officeDocument/2006/relationships/hyperlink" Target="https://drive.google.com/drive/folders/1l9b6A1-o3Glptwll2DtbIPkEvhIJR3xP?usp=share_link" TargetMode="External"/><Relationship Id="rId9" Type="http://schemas.openxmlformats.org/officeDocument/2006/relationships/hyperlink" Target="https://drive.google.com/drive/u/1/folders/1AqT0mpjKI-1zbsI8ihBK5p61iXqw4aBX" TargetMode="External"/><Relationship Id="rId14" Type="http://schemas.openxmlformats.org/officeDocument/2006/relationships/hyperlink" Target="https://drive.google.com/drive/folders/1U4y7SegMfwxhzUUOcZMQwfroUbEZZS7X?usp=share_link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6SlXwRZ7zLXz5f4eSQHFseV059UMktJM?usp=sharing" TargetMode="External"/><Relationship Id="rId13" Type="http://schemas.openxmlformats.org/officeDocument/2006/relationships/hyperlink" Target="https://drive.google.com/file/d/1BjlaFzxgJEKgrE9Woicf-aP7ScZPoTB_/view?usp=share_link" TargetMode="External"/><Relationship Id="rId3" Type="http://schemas.openxmlformats.org/officeDocument/2006/relationships/hyperlink" Target="https://drive.google.com/drive/folders/1HCuWfmLamDh3vwsnXdICT3W3R4JYlZu1?usp=share_link" TargetMode="External"/><Relationship Id="rId7" Type="http://schemas.openxmlformats.org/officeDocument/2006/relationships/hyperlink" Target="https://drive.google.com/drive/folders/1fWPU5f4zxc4d2dlWb0uwIxBkdDWoiLWr?usp=share_link" TargetMode="External"/><Relationship Id="rId12" Type="http://schemas.openxmlformats.org/officeDocument/2006/relationships/hyperlink" Target="https://drive.google.com/file/d/1M0S_j2AmYYixCxmf3WmMiEXJJwvL_PCz/view?usp=share_link" TargetMode="External"/><Relationship Id="rId2" Type="http://schemas.openxmlformats.org/officeDocument/2006/relationships/hyperlink" Target="https://drive.google.com/file/d/1M0S_j2AmYYixCxmf3WmMiEXJJwvL_PCz/view?usp=share_link" TargetMode="External"/><Relationship Id="rId1" Type="http://schemas.openxmlformats.org/officeDocument/2006/relationships/hyperlink" Target="https://drive.google.com/drive/folders/1aDnWlEpnBTpXmLiarRTkomQUnaPxyMms?usp=share_link" TargetMode="External"/><Relationship Id="rId6" Type="http://schemas.openxmlformats.org/officeDocument/2006/relationships/hyperlink" Target="https://drive.google.com/file/d/13guQC3o8r38QwlHt0PRH21vVXXxyydMA/view?usp=share_link" TargetMode="External"/><Relationship Id="rId11" Type="http://schemas.openxmlformats.org/officeDocument/2006/relationships/hyperlink" Target="https://drive.google.com/drive/folders/1fYjId-hf4MMaydI7GlHitFIry9g2vub4?usp=share_link" TargetMode="External"/><Relationship Id="rId5" Type="http://schemas.openxmlformats.org/officeDocument/2006/relationships/hyperlink" Target="https://drive.google.com/drive/folders/1gBsAmHIqyodIlQ6L5arTszejcQdDTncP?usp=share_link" TargetMode="External"/><Relationship Id="rId10" Type="http://schemas.openxmlformats.org/officeDocument/2006/relationships/hyperlink" Target="https://drive.google.com/drive/folders/1FtN_Okjn54E7A4JYaIFp9SOcpY7M1U4r?usp=share_link" TargetMode="External"/><Relationship Id="rId4" Type="http://schemas.openxmlformats.org/officeDocument/2006/relationships/hyperlink" Target="https://drive.google.com/file/d/1dShHdMunhx8rhzIsDS142viP3tjHRF4W/view?usp=share_link" TargetMode="External"/><Relationship Id="rId9" Type="http://schemas.openxmlformats.org/officeDocument/2006/relationships/hyperlink" Target="https://drive.google.com/drive/folders/1JFxiH8JKVJupVshO9yVNmy0NYjsI_Xcs?usp=share_link" TargetMode="External"/><Relationship Id="rId14" Type="http://schemas.openxmlformats.org/officeDocument/2006/relationships/hyperlink" Target="https://drive.google.com/file/d/1M0S_j2AmYYixCxmf3WmMiEXJJwvL_PCz/view?usp=share_link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drive/folders/1qRl4br9F1d1slA9z7PR-UAyIE8ZNbFM5?usp=share_link" TargetMode="External"/><Relationship Id="rId7" Type="http://schemas.openxmlformats.org/officeDocument/2006/relationships/hyperlink" Target="https://drive.google.com/file/d/1zbhBnq6JJQAZLKXCVO4slSkDae1viHEl/view?usp=share_link" TargetMode="External"/><Relationship Id="rId2" Type="http://schemas.openxmlformats.org/officeDocument/2006/relationships/hyperlink" Target="https://drive.google.com/file/d/1BM9oPSFoDvHtXOnwmBj9BgQs1AlxJFnt/view?usp=share_link" TargetMode="External"/><Relationship Id="rId1" Type="http://schemas.openxmlformats.org/officeDocument/2006/relationships/hyperlink" Target="https://drive.google.com/drive/folders/1iGfh30-msw0aWmnbbAx4fARTuSw7hp-K?usp=share_link" TargetMode="External"/><Relationship Id="rId6" Type="http://schemas.openxmlformats.org/officeDocument/2006/relationships/hyperlink" Target="https://drive.google.com/file/d/1Zr0ssQpYrAuobRQrUtGrQUi4-Ogrc-0r/view?usp=share_link" TargetMode="External"/><Relationship Id="rId5" Type="http://schemas.openxmlformats.org/officeDocument/2006/relationships/hyperlink" Target="https://drive.google.com/drive/folders/1VGH0zJA4L1SLEUUnVnHyJOq9R7Pn8X2C?usp=share_link" TargetMode="External"/><Relationship Id="rId4" Type="http://schemas.openxmlformats.org/officeDocument/2006/relationships/hyperlink" Target="https://drive.google.com/file/d/1BM9oPSFoDvHtXOnwmBj9BgQs1AlxJFnt/view?usp=share_link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rxLz_9wqW4oHJE9wxnZBM2uMGNizn0CS?usp=share_link" TargetMode="External"/><Relationship Id="rId3" Type="http://schemas.openxmlformats.org/officeDocument/2006/relationships/hyperlink" Target="https://drive.google.com/drive/folders/1l9b6A1-o3Glptwll2DtbIPkEvhIJR3xP?usp=share_link" TargetMode="External"/><Relationship Id="rId7" Type="http://schemas.openxmlformats.org/officeDocument/2006/relationships/hyperlink" Target="https://drive.google.com/drive/u/1/folders/1OnkIuf_sj_wIG3lyTu8LAcwwerntYZHQ" TargetMode="External"/><Relationship Id="rId2" Type="http://schemas.openxmlformats.org/officeDocument/2006/relationships/hyperlink" Target="https://drive.google.com/drive/folders/1CynjFRQvJSRDNQmNU3IkKt29G_W-Gp6u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u/1/folders/1AqT0mpjKI-1zbsI8ihBK5p61iXqw4aBX" TargetMode="External"/><Relationship Id="rId11" Type="http://schemas.openxmlformats.org/officeDocument/2006/relationships/hyperlink" Target="https://drive.google.com/drive/folders/1p-78_oSH0Bzgs06jgYTdleGcBcn6Lgxc?usp=share_link" TargetMode="External"/><Relationship Id="rId5" Type="http://schemas.openxmlformats.org/officeDocument/2006/relationships/hyperlink" Target="https://drive.google.com/drive/folders/1oqA_3p8qGCp3euw4hJKCbZWCNhPw82Ff?usp=share_link" TargetMode="External"/><Relationship Id="rId10" Type="http://schemas.openxmlformats.org/officeDocument/2006/relationships/hyperlink" Target="https://drive.google.com/drive/u/1/folders/1eqxYRiHqtNEXFGgkhA_Uv2oB3qWhT-SE" TargetMode="External"/><Relationship Id="rId4" Type="http://schemas.openxmlformats.org/officeDocument/2006/relationships/hyperlink" Target="https://drive.google.com/drive/folders/1ZZn84UyHwEbpAYdrmuyMqMH7SxukOQSx?usp=share_link" TargetMode="External"/><Relationship Id="rId9" Type="http://schemas.openxmlformats.org/officeDocument/2006/relationships/hyperlink" Target="https://drive.google.com/drive/folders/12U3fehL0FmMJmUbLCJidZ1DsJbI4yGtd?usp=share_link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CynjFRQvJSRDNQmNU3IkKt29G_W-Gp6u?usp=share_link" TargetMode="External"/><Relationship Id="rId13" Type="http://schemas.openxmlformats.org/officeDocument/2006/relationships/hyperlink" Target="https://drive.google.com/drive/u/1/folders/1eqxYRiHqtNEXFGgkhA_Uv2oB3qWhT-SE" TargetMode="External"/><Relationship Id="rId18" Type="http://schemas.openxmlformats.org/officeDocument/2006/relationships/hyperlink" Target="https://drive.google.com/drive/folders/1U4y7SegMfwxhzUUOcZMQwfroUbEZZS7X?usp=share_link" TargetMode="External"/><Relationship Id="rId3" Type="http://schemas.openxmlformats.org/officeDocument/2006/relationships/hyperlink" Target="https://drive.google.com/drive/folders/1RE1Xu7aNPZ9WFsCrbxHGWv66Tvhzx3pn?usp=share_link" TargetMode="External"/><Relationship Id="rId7" Type="http://schemas.openxmlformats.org/officeDocument/2006/relationships/hyperlink" Target="https://drive.google.com/drive/u/1/folders/1OnkIuf_sj_wIG3lyTu8LAcwwerntYZHQ" TargetMode="External"/><Relationship Id="rId12" Type="http://schemas.openxmlformats.org/officeDocument/2006/relationships/hyperlink" Target="https://drive.google.com/drive/folders/12U3fehL0FmMJmUbLCJidZ1DsJbI4yGtd?usp=share_link" TargetMode="External"/><Relationship Id="rId17" Type="http://schemas.openxmlformats.org/officeDocument/2006/relationships/hyperlink" Target="https://drive.google.com/drive/u/1/folders/1x0DhZNU9_Z8DYNyHbWFwvXlIUGGYiu7r" TargetMode="External"/><Relationship Id="rId2" Type="http://schemas.openxmlformats.org/officeDocument/2006/relationships/hyperlink" Target="https://drive.google.com/drive/folders/1i2HVX_JgoPYGesUGToE_pXByDylxV_Jx?usp=share_link" TargetMode="External"/><Relationship Id="rId16" Type="http://schemas.openxmlformats.org/officeDocument/2006/relationships/hyperlink" Target="https://drive.google.com/drive/folders/1peyrxnGS0iCKk1bT4bt5943I4YtEnEdI?usp=share_link" TargetMode="External"/><Relationship Id="rId1" Type="http://schemas.openxmlformats.org/officeDocument/2006/relationships/hyperlink" Target="https://drive.google.com/drive/folders/1odDwU7lh6InR7P-kocAraeusgzHl1ZDB?usp=share_link" TargetMode="External"/><Relationship Id="rId6" Type="http://schemas.openxmlformats.org/officeDocument/2006/relationships/hyperlink" Target="https://drive.google.com/drive/folders/1kuieFY0onFeBQsT2LSbcQgRD6AqPzLla?usp=share_link" TargetMode="External"/><Relationship Id="rId11" Type="http://schemas.openxmlformats.org/officeDocument/2006/relationships/hyperlink" Target="https://drive.google.com/drive/folders/1ZZn84UyHwEbpAYdrmuyMqMH7SxukOQSx?usp=share_link" TargetMode="External"/><Relationship Id="rId5" Type="http://schemas.openxmlformats.org/officeDocument/2006/relationships/hyperlink" Target="https://drive.google.com/drive/folders/17zLH5aouwQMMJtZHDyyeB9gSZQtgKCzZ?usp=share_link" TargetMode="External"/><Relationship Id="rId15" Type="http://schemas.openxmlformats.org/officeDocument/2006/relationships/hyperlink" Target="https://drive.google.com/drive/folders/1rxLz_9wqW4oHJE9wxnZBM2uMGNizn0CS?usp=share_link" TargetMode="External"/><Relationship Id="rId10" Type="http://schemas.openxmlformats.org/officeDocument/2006/relationships/hyperlink" Target="https://drive.google.com/drive/folders/1l9b6A1-o3Glptwll2DtbIPkEvhIJR3xP?usp=share_link" TargetMode="External"/><Relationship Id="rId4" Type="http://schemas.openxmlformats.org/officeDocument/2006/relationships/hyperlink" Target="https://drive.google.com/drive/u/1/folders/1AqT0mpjKI-1zbsI8ihBK5p61iXqw4aBX" TargetMode="External"/><Relationship Id="rId9" Type="http://schemas.openxmlformats.org/officeDocument/2006/relationships/hyperlink" Target="https://drive.google.com/drive/folders/1oqA_3p8qGCp3euw4hJKCbZWCNhPw82Ff?usp=share_link" TargetMode="External"/><Relationship Id="rId14" Type="http://schemas.openxmlformats.org/officeDocument/2006/relationships/hyperlink" Target="https://drive.google.com/drive/folders/1p-78_oSH0Bzgs06jgYTdleGcBcn6Lgxc?usp=share_link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u/1/folders/1eqxYRiHqtNEXFGgkhA_Uv2oB3qWhT-SE" TargetMode="External"/><Relationship Id="rId13" Type="http://schemas.openxmlformats.org/officeDocument/2006/relationships/hyperlink" Target="https://drive.google.com/drive/u/1/folders/1x0DhZNU9_Z8DYNyHbWFwvXlIUGGYiu7r" TargetMode="External"/><Relationship Id="rId3" Type="http://schemas.openxmlformats.org/officeDocument/2006/relationships/hyperlink" Target="https://drive.google.com/drive/folders/1CynjFRQvJSRDNQmNU3IkKt29G_W-Gp6u?usp=share_link" TargetMode="External"/><Relationship Id="rId7" Type="http://schemas.openxmlformats.org/officeDocument/2006/relationships/hyperlink" Target="https://drive.google.com/drive/folders/12U3fehL0FmMJmUbLCJidZ1DsJbI4yGtd?usp=share_link" TargetMode="External"/><Relationship Id="rId12" Type="http://schemas.openxmlformats.org/officeDocument/2006/relationships/hyperlink" Target="https://drive.google.com/drive/folders/1rxLz_9wqW4oHJE9wxnZBM2uMGNizn0CS?usp=share_link" TargetMode="External"/><Relationship Id="rId17" Type="http://schemas.openxmlformats.org/officeDocument/2006/relationships/hyperlink" Target="https://drive.google.com/drive/u/1/folders/1AqT0mpjKI-1zbsI8ihBK5p61iXqw4aBX" TargetMode="External"/><Relationship Id="rId2" Type="http://schemas.openxmlformats.org/officeDocument/2006/relationships/hyperlink" Target="https://drive.google.com/drive/folders/17zLH5aouwQMMJtZHDyyeB9gSZQtgKCzZ?usp=share_link" TargetMode="External"/><Relationship Id="rId16" Type="http://schemas.openxmlformats.org/officeDocument/2006/relationships/hyperlink" Target="https://drive.google.com/drive/folders/1RE1Xu7aNPZ9WFsCrbxHGWv66Tvhzx3pn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folders/1ZZn84UyHwEbpAYdrmuyMqMH7SxukOQSx?usp=share_link" TargetMode="External"/><Relationship Id="rId11" Type="http://schemas.openxmlformats.org/officeDocument/2006/relationships/hyperlink" Target="https://drive.google.com/drive/u/1/folders/1OnkIuf_sj_wIG3lyTu8LAcwwerntYZHQ" TargetMode="External"/><Relationship Id="rId5" Type="http://schemas.openxmlformats.org/officeDocument/2006/relationships/hyperlink" Target="https://drive.google.com/drive/folders/1l9b6A1-o3Glptwll2DtbIPkEvhIJR3xP?usp=share_link" TargetMode="External"/><Relationship Id="rId15" Type="http://schemas.openxmlformats.org/officeDocument/2006/relationships/hyperlink" Target="https://drive.google.com/drive/folders/1U4y7SegMfwxhzUUOcZMQwfroUbEZZS7X?usp=share_link" TargetMode="External"/><Relationship Id="rId10" Type="http://schemas.openxmlformats.org/officeDocument/2006/relationships/hyperlink" Target="https://drive.google.com/drive/folders/1kuieFY0onFeBQsT2LSbcQgRD6AqPzLla?usp=share_link" TargetMode="External"/><Relationship Id="rId4" Type="http://schemas.openxmlformats.org/officeDocument/2006/relationships/hyperlink" Target="https://drive.google.com/drive/folders/1oqA_3p8qGCp3euw4hJKCbZWCNhPw82Ff?usp=share_link" TargetMode="External"/><Relationship Id="rId9" Type="http://schemas.openxmlformats.org/officeDocument/2006/relationships/hyperlink" Target="https://drive.google.com/drive/folders/1p-78_oSH0Bzgs06jgYTdleGcBcn6Lgxc?usp=share_link" TargetMode="External"/><Relationship Id="rId14" Type="http://schemas.openxmlformats.org/officeDocument/2006/relationships/hyperlink" Target="https://drive.google.com/drive/folders/1peyrxnGS0iCKk1bT4bt5943I4YtEnEdI?usp=share_link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p-78_oSH0Bzgs06jgYTdleGcBcn6Lgxc?usp=share_link" TargetMode="External"/><Relationship Id="rId13" Type="http://schemas.openxmlformats.org/officeDocument/2006/relationships/hyperlink" Target="https://drive.google.com/drive/folders/1peyrxnGS0iCKk1bT4bt5943I4YtEnEdI?usp=share_link" TargetMode="External"/><Relationship Id="rId3" Type="http://schemas.openxmlformats.org/officeDocument/2006/relationships/hyperlink" Target="https://drive.google.com/drive/folders/1CynjFRQvJSRDNQmNU3IkKt29G_W-Gp6u?usp=share_link" TargetMode="External"/><Relationship Id="rId7" Type="http://schemas.openxmlformats.org/officeDocument/2006/relationships/hyperlink" Target="https://drive.google.com/drive/u/1/folders/1eqxYRiHqtNEXFGgkhA_Uv2oB3qWhT-SE" TargetMode="External"/><Relationship Id="rId12" Type="http://schemas.openxmlformats.org/officeDocument/2006/relationships/hyperlink" Target="https://drive.google.com/drive/u/1/folders/1x0DhZNU9_Z8DYNyHbWFwvXlIUGGYiu7r" TargetMode="External"/><Relationship Id="rId17" Type="http://schemas.openxmlformats.org/officeDocument/2006/relationships/hyperlink" Target="https://drive.google.com/drive/folders/1oqA_3p8qGCp3euw4hJKCbZWCNhPw82Ff?usp=share_link" TargetMode="External"/><Relationship Id="rId2" Type="http://schemas.openxmlformats.org/officeDocument/2006/relationships/hyperlink" Target="https://drive.google.com/drive/folders/17zLH5aouwQMMJtZHDyyeB9gSZQtgKCzZ?usp=share_link" TargetMode="External"/><Relationship Id="rId16" Type="http://schemas.openxmlformats.org/officeDocument/2006/relationships/hyperlink" Target="https://drive.google.com/drive/folders/1U4y7SegMfwxhzUUOcZMQwfroUbEZZS7X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folders/12U3fehL0FmMJmUbLCJidZ1DsJbI4yGtd?usp=share_link" TargetMode="External"/><Relationship Id="rId11" Type="http://schemas.openxmlformats.org/officeDocument/2006/relationships/hyperlink" Target="https://drive.google.com/drive/folders/1rxLz_9wqW4oHJE9wxnZBM2uMGNizn0CS?usp=share_link" TargetMode="External"/><Relationship Id="rId5" Type="http://schemas.openxmlformats.org/officeDocument/2006/relationships/hyperlink" Target="https://drive.google.com/drive/folders/1ZZn84UyHwEbpAYdrmuyMqMH7SxukOQSx?usp=share_link" TargetMode="External"/><Relationship Id="rId15" Type="http://schemas.openxmlformats.org/officeDocument/2006/relationships/hyperlink" Target="https://drive.google.com/drive/u/1/folders/1AqT0mpjKI-1zbsI8ihBK5p61iXqw4aBX" TargetMode="External"/><Relationship Id="rId10" Type="http://schemas.openxmlformats.org/officeDocument/2006/relationships/hyperlink" Target="https://drive.google.com/drive/u/1/folders/1OnkIuf_sj_wIG3lyTu8LAcwwerntYZHQ" TargetMode="External"/><Relationship Id="rId4" Type="http://schemas.openxmlformats.org/officeDocument/2006/relationships/hyperlink" Target="https://drive.google.com/drive/folders/1l9b6A1-o3Glptwll2DtbIPkEvhIJR3xP?usp=share_link" TargetMode="External"/><Relationship Id="rId9" Type="http://schemas.openxmlformats.org/officeDocument/2006/relationships/hyperlink" Target="https://drive.google.com/drive/folders/1kuieFY0onFeBQsT2LSbcQgRD6AqPzLla?usp=share_link" TargetMode="External"/><Relationship Id="rId14" Type="http://schemas.openxmlformats.org/officeDocument/2006/relationships/hyperlink" Target="https://drive.google.com/drive/folders/1RE1Xu7aNPZ9WFsCrbxHGWv66Tvhzx3pn?usp=share_l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02"/>
  <sheetViews>
    <sheetView topLeftCell="A2" workbookViewId="0"/>
  </sheetViews>
  <sheetFormatPr defaultColWidth="14.42578125" defaultRowHeight="15" customHeight="1"/>
  <cols>
    <col min="1" max="1" width="6.140625" customWidth="1"/>
    <col min="2" max="2" width="83.42578125" customWidth="1"/>
    <col min="3" max="3" width="30.42578125" customWidth="1"/>
    <col min="4" max="4" width="22.28515625" customWidth="1"/>
    <col min="5" max="5" width="15.85546875" customWidth="1"/>
    <col min="6" max="6" width="14.42578125" customWidth="1"/>
    <col min="7" max="7" width="20.85546875" customWidth="1"/>
    <col min="8" max="8" width="14.140625" customWidth="1"/>
    <col min="9" max="9" width="16.28515625" customWidth="1"/>
    <col min="10" max="10" width="14" hidden="1" customWidth="1"/>
    <col min="11" max="11" width="14.140625" hidden="1" customWidth="1"/>
    <col min="12" max="12" width="13.28515625" hidden="1" customWidth="1"/>
    <col min="13" max="13" width="14.42578125" customWidth="1"/>
    <col min="14" max="14" width="14.140625" customWidth="1"/>
    <col min="15" max="15" width="14.5703125" customWidth="1"/>
    <col min="16" max="16" width="50.7109375" customWidth="1"/>
    <col min="17" max="17" width="39.7109375" hidden="1" customWidth="1"/>
    <col min="18" max="19" width="16.28515625" customWidth="1"/>
    <col min="20" max="20" width="35.85546875" hidden="1" customWidth="1"/>
  </cols>
  <sheetData>
    <row r="1" spans="1:20" ht="87" hidden="1" customHeight="1">
      <c r="A1" s="1"/>
      <c r="B1" s="2"/>
      <c r="C1" s="3"/>
      <c r="D1" s="3"/>
      <c r="E1" s="3"/>
      <c r="F1" s="4"/>
      <c r="G1" s="4"/>
      <c r="H1" s="5"/>
      <c r="I1" s="357" t="s">
        <v>0</v>
      </c>
      <c r="J1" s="358"/>
      <c r="K1" s="358"/>
      <c r="L1" s="358"/>
      <c r="M1" s="6"/>
      <c r="N1" s="6"/>
      <c r="O1" s="6"/>
      <c r="P1" s="7"/>
      <c r="Q1" s="7"/>
      <c r="R1" s="7"/>
      <c r="S1" s="7"/>
      <c r="T1" s="7"/>
    </row>
    <row r="2" spans="1:20" ht="64.5" customHeight="1">
      <c r="A2" s="359" t="s">
        <v>73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7"/>
      <c r="R2" s="7"/>
      <c r="S2" s="7"/>
      <c r="T2" s="7"/>
    </row>
    <row r="3" spans="1:20" ht="1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10" t="s">
        <v>1</v>
      </c>
      <c r="M3" s="11"/>
      <c r="N3" s="11"/>
      <c r="O3" s="11"/>
      <c r="P3" s="7"/>
      <c r="Q3" s="7"/>
      <c r="R3" s="7"/>
      <c r="S3" s="7"/>
      <c r="T3" s="7"/>
    </row>
    <row r="4" spans="1:20" ht="15.75" customHeight="1">
      <c r="A4" s="360" t="s">
        <v>2</v>
      </c>
      <c r="B4" s="360" t="s">
        <v>3</v>
      </c>
      <c r="C4" s="360" t="s">
        <v>4</v>
      </c>
      <c r="D4" s="360" t="s">
        <v>5</v>
      </c>
      <c r="E4" s="360" t="s">
        <v>6</v>
      </c>
      <c r="F4" s="360" t="s">
        <v>7</v>
      </c>
      <c r="G4" s="360" t="s">
        <v>8</v>
      </c>
      <c r="H4" s="360" t="s">
        <v>9</v>
      </c>
      <c r="I4" s="360" t="s">
        <v>10</v>
      </c>
      <c r="J4" s="360" t="s">
        <v>11</v>
      </c>
      <c r="K4" s="13" t="s">
        <v>12</v>
      </c>
      <c r="L4" s="363" t="s">
        <v>13</v>
      </c>
      <c r="M4" s="363" t="s">
        <v>14</v>
      </c>
      <c r="N4" s="365" t="s">
        <v>15</v>
      </c>
      <c r="O4" s="366"/>
      <c r="P4" s="363" t="s">
        <v>16</v>
      </c>
      <c r="Q4" s="363" t="s">
        <v>17</v>
      </c>
      <c r="R4" s="363" t="s">
        <v>18</v>
      </c>
      <c r="S4" s="363" t="s">
        <v>19</v>
      </c>
      <c r="T4" s="363" t="s">
        <v>20</v>
      </c>
    </row>
    <row r="5" spans="1:20" ht="16.5" customHeight="1">
      <c r="A5" s="361"/>
      <c r="B5" s="361"/>
      <c r="C5" s="361"/>
      <c r="D5" s="361"/>
      <c r="E5" s="361"/>
      <c r="F5" s="361"/>
      <c r="G5" s="361"/>
      <c r="H5" s="361"/>
      <c r="I5" s="361"/>
      <c r="J5" s="361"/>
      <c r="K5" s="360" t="s">
        <v>21</v>
      </c>
      <c r="L5" s="361"/>
      <c r="M5" s="361"/>
      <c r="N5" s="367" t="s">
        <v>22</v>
      </c>
      <c r="O5" s="363" t="s">
        <v>23</v>
      </c>
      <c r="P5" s="361"/>
      <c r="Q5" s="361"/>
      <c r="R5" s="361"/>
      <c r="S5" s="361"/>
      <c r="T5" s="361"/>
    </row>
    <row r="6" spans="1:20" ht="45.75" customHeight="1">
      <c r="A6" s="362"/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  <c r="N6" s="362"/>
      <c r="O6" s="362"/>
      <c r="P6" s="362"/>
      <c r="Q6" s="362"/>
      <c r="R6" s="362"/>
      <c r="S6" s="362"/>
      <c r="T6" s="362"/>
    </row>
    <row r="7" spans="1:20" ht="18" customHeight="1">
      <c r="A7" s="16">
        <v>1</v>
      </c>
      <c r="B7" s="16">
        <v>2</v>
      </c>
      <c r="C7" s="20">
        <v>3</v>
      </c>
      <c r="D7" s="20">
        <v>4</v>
      </c>
      <c r="E7" s="20">
        <v>5</v>
      </c>
      <c r="F7" s="43">
        <v>6</v>
      </c>
      <c r="G7" s="43">
        <v>7</v>
      </c>
      <c r="H7" s="20">
        <v>8</v>
      </c>
      <c r="I7" s="20">
        <v>9</v>
      </c>
      <c r="J7" s="20">
        <v>8</v>
      </c>
      <c r="K7" s="20">
        <f>J7+1</f>
        <v>9</v>
      </c>
      <c r="L7" s="20">
        <v>10</v>
      </c>
      <c r="M7" s="16">
        <v>10</v>
      </c>
      <c r="N7" s="16">
        <v>11</v>
      </c>
      <c r="O7" s="16"/>
      <c r="P7" s="16">
        <v>12</v>
      </c>
      <c r="Q7" s="15"/>
      <c r="R7" s="15"/>
      <c r="S7" s="15"/>
      <c r="T7" s="15"/>
    </row>
    <row r="8" spans="1:20" ht="60.75" customHeight="1">
      <c r="A8" s="16">
        <v>1</v>
      </c>
      <c r="B8" s="17" t="s">
        <v>74</v>
      </c>
      <c r="C8" s="18" t="s">
        <v>75</v>
      </c>
      <c r="D8" s="19" t="s">
        <v>76</v>
      </c>
      <c r="E8" s="43" t="s">
        <v>77</v>
      </c>
      <c r="F8" s="23" t="s">
        <v>46</v>
      </c>
      <c r="G8" s="22" t="s">
        <v>78</v>
      </c>
      <c r="H8" s="23">
        <v>49377.754999999997</v>
      </c>
      <c r="I8" s="23">
        <v>22876.78</v>
      </c>
      <c r="J8" s="23"/>
      <c r="K8" s="23"/>
      <c r="L8" s="23"/>
      <c r="M8" s="23">
        <v>22876.78</v>
      </c>
      <c r="N8" s="23"/>
      <c r="O8" s="23"/>
      <c r="P8" s="17" t="s">
        <v>79</v>
      </c>
      <c r="Q8" s="49" t="s">
        <v>80</v>
      </c>
      <c r="R8" s="23">
        <v>610307.5</v>
      </c>
      <c r="S8" s="24">
        <f t="shared" ref="S8:S13" si="0">926000</f>
        <v>926000</v>
      </c>
      <c r="T8" s="25" t="s">
        <v>81</v>
      </c>
    </row>
    <row r="9" spans="1:20" ht="60" customHeight="1">
      <c r="A9" s="16">
        <f t="shared" ref="A9:A15" si="1">A8+1</f>
        <v>2</v>
      </c>
      <c r="B9" s="31" t="s">
        <v>82</v>
      </c>
      <c r="C9" s="32" t="s">
        <v>75</v>
      </c>
      <c r="D9" s="32" t="s">
        <v>83</v>
      </c>
      <c r="E9" s="33" t="s">
        <v>77</v>
      </c>
      <c r="F9" s="64" t="s">
        <v>46</v>
      </c>
      <c r="G9" s="65" t="s">
        <v>84</v>
      </c>
      <c r="H9" s="24">
        <v>55566.264999999999</v>
      </c>
      <c r="I9" s="24">
        <v>38313.152000000002</v>
      </c>
      <c r="J9" s="66"/>
      <c r="K9" s="66"/>
      <c r="L9" s="66"/>
      <c r="M9" s="24">
        <v>20000</v>
      </c>
      <c r="N9" s="66"/>
      <c r="O9" s="66"/>
      <c r="P9" s="31" t="s">
        <v>85</v>
      </c>
      <c r="Q9" s="30" t="s">
        <v>86</v>
      </c>
      <c r="R9" s="24">
        <v>610307.5</v>
      </c>
      <c r="S9" s="24">
        <f t="shared" si="0"/>
        <v>926000</v>
      </c>
      <c r="T9" s="25" t="s">
        <v>81</v>
      </c>
    </row>
    <row r="10" spans="1:20" ht="55.5" customHeight="1">
      <c r="A10" s="16">
        <f t="shared" si="1"/>
        <v>3</v>
      </c>
      <c r="B10" s="31" t="s">
        <v>87</v>
      </c>
      <c r="C10" s="32" t="s">
        <v>88</v>
      </c>
      <c r="D10" s="32" t="s">
        <v>42</v>
      </c>
      <c r="E10" s="67" t="s">
        <v>89</v>
      </c>
      <c r="F10" s="68" t="s">
        <v>27</v>
      </c>
      <c r="G10" s="65" t="s">
        <v>90</v>
      </c>
      <c r="H10" s="24">
        <v>40218.565999999999</v>
      </c>
      <c r="I10" s="24">
        <v>26968.42</v>
      </c>
      <c r="J10" s="35"/>
      <c r="K10" s="35"/>
      <c r="L10" s="35"/>
      <c r="M10" s="35"/>
      <c r="N10" s="35"/>
      <c r="O10" s="35"/>
      <c r="P10" s="31" t="s">
        <v>91</v>
      </c>
      <c r="Q10" s="30" t="s">
        <v>92</v>
      </c>
      <c r="R10" s="24">
        <v>610307.5</v>
      </c>
      <c r="S10" s="24">
        <f t="shared" si="0"/>
        <v>926000</v>
      </c>
      <c r="T10" s="24"/>
    </row>
    <row r="11" spans="1:20" ht="60.75" customHeight="1">
      <c r="A11" s="16">
        <f t="shared" si="1"/>
        <v>4</v>
      </c>
      <c r="B11" s="31" t="s">
        <v>93</v>
      </c>
      <c r="C11" s="32" t="s">
        <v>94</v>
      </c>
      <c r="D11" s="32" t="s">
        <v>42</v>
      </c>
      <c r="E11" s="67" t="s">
        <v>95</v>
      </c>
      <c r="F11" s="68">
        <v>2023</v>
      </c>
      <c r="G11" s="65"/>
      <c r="H11" s="69">
        <v>791.34</v>
      </c>
      <c r="I11" s="69">
        <v>791.34</v>
      </c>
      <c r="J11" s="35"/>
      <c r="K11" s="35"/>
      <c r="L11" s="35"/>
      <c r="M11" s="69">
        <v>791.34</v>
      </c>
      <c r="N11" s="35"/>
      <c r="O11" s="35"/>
      <c r="P11" s="31" t="s">
        <v>96</v>
      </c>
      <c r="Q11" s="30"/>
      <c r="R11" s="24">
        <v>610307.5</v>
      </c>
      <c r="S11" s="24">
        <f t="shared" si="0"/>
        <v>926000</v>
      </c>
      <c r="T11" s="25" t="s">
        <v>97</v>
      </c>
    </row>
    <row r="12" spans="1:20" ht="54" customHeight="1">
      <c r="A12" s="16">
        <f t="shared" si="1"/>
        <v>5</v>
      </c>
      <c r="B12" s="31" t="s">
        <v>98</v>
      </c>
      <c r="C12" s="32" t="s">
        <v>25</v>
      </c>
      <c r="D12" s="32" t="s">
        <v>42</v>
      </c>
      <c r="E12" s="67" t="s">
        <v>99</v>
      </c>
      <c r="F12" s="68">
        <v>2023</v>
      </c>
      <c r="G12" s="65"/>
      <c r="H12" s="69">
        <v>930.678</v>
      </c>
      <c r="I12" s="69">
        <v>930.678</v>
      </c>
      <c r="J12" s="35"/>
      <c r="K12" s="35"/>
      <c r="L12" s="35"/>
      <c r="M12" s="69">
        <v>930.678</v>
      </c>
      <c r="N12" s="35"/>
      <c r="O12" s="35"/>
      <c r="P12" s="31" t="s">
        <v>100</v>
      </c>
      <c r="Q12" s="30"/>
      <c r="R12" s="24">
        <v>610307.5</v>
      </c>
      <c r="S12" s="24">
        <f t="shared" si="0"/>
        <v>926000</v>
      </c>
      <c r="T12" s="25" t="s">
        <v>101</v>
      </c>
    </row>
    <row r="13" spans="1:20" ht="45" customHeight="1">
      <c r="A13" s="16">
        <f t="shared" si="1"/>
        <v>6</v>
      </c>
      <c r="B13" s="31" t="s">
        <v>102</v>
      </c>
      <c r="C13" s="32" t="s">
        <v>25</v>
      </c>
      <c r="D13" s="32" t="s">
        <v>42</v>
      </c>
      <c r="E13" s="44"/>
      <c r="F13" s="64">
        <v>2023</v>
      </c>
      <c r="G13" s="70"/>
      <c r="H13" s="24">
        <v>952.75199999999995</v>
      </c>
      <c r="I13" s="24">
        <v>952.75199999999995</v>
      </c>
      <c r="J13" s="66"/>
      <c r="K13" s="66"/>
      <c r="L13" s="66"/>
      <c r="M13" s="24">
        <v>952.75199999999995</v>
      </c>
      <c r="N13" s="23"/>
      <c r="O13" s="66"/>
      <c r="P13" s="31"/>
      <c r="Q13" s="30"/>
      <c r="R13" s="24">
        <v>610307.5</v>
      </c>
      <c r="S13" s="24">
        <f t="shared" si="0"/>
        <v>926000</v>
      </c>
      <c r="T13" s="25" t="s">
        <v>101</v>
      </c>
    </row>
    <row r="14" spans="1:20" ht="45" customHeight="1">
      <c r="A14" s="16">
        <f t="shared" si="1"/>
        <v>7</v>
      </c>
      <c r="B14" s="31" t="s">
        <v>103</v>
      </c>
      <c r="C14" s="32" t="s">
        <v>104</v>
      </c>
      <c r="D14" s="71" t="s">
        <v>42</v>
      </c>
      <c r="E14" s="44"/>
      <c r="F14" s="64">
        <v>2023</v>
      </c>
      <c r="G14" s="70" t="s">
        <v>105</v>
      </c>
      <c r="H14" s="24">
        <v>14626.196</v>
      </c>
      <c r="I14" s="24">
        <v>14626.196</v>
      </c>
      <c r="J14" s="66"/>
      <c r="K14" s="66"/>
      <c r="L14" s="66"/>
      <c r="M14" s="24"/>
      <c r="N14" s="23">
        <v>5000</v>
      </c>
      <c r="O14" s="66"/>
      <c r="P14" s="31" t="s">
        <v>106</v>
      </c>
      <c r="Q14" s="30"/>
      <c r="R14" s="24">
        <v>16689.3</v>
      </c>
      <c r="S14" s="24"/>
      <c r="T14" s="25" t="s">
        <v>107</v>
      </c>
    </row>
    <row r="15" spans="1:20" ht="57" customHeight="1">
      <c r="A15" s="36">
        <f t="shared" si="1"/>
        <v>8</v>
      </c>
      <c r="B15" s="40" t="s">
        <v>108</v>
      </c>
      <c r="C15" s="37" t="s">
        <v>109</v>
      </c>
      <c r="D15" s="37" t="s">
        <v>42</v>
      </c>
      <c r="E15" s="72" t="s">
        <v>110</v>
      </c>
      <c r="F15" s="38" t="s">
        <v>111</v>
      </c>
      <c r="G15" s="73" t="s">
        <v>112</v>
      </c>
      <c r="H15" s="74">
        <v>6800</v>
      </c>
      <c r="I15" s="74">
        <v>6800</v>
      </c>
      <c r="J15" s="39"/>
      <c r="K15" s="39"/>
      <c r="L15" s="39"/>
      <c r="M15" s="39"/>
      <c r="N15" s="39"/>
      <c r="O15" s="39"/>
      <c r="P15" s="40" t="s">
        <v>113</v>
      </c>
      <c r="Q15" s="41"/>
      <c r="R15" s="38">
        <v>68436.2</v>
      </c>
      <c r="S15" s="38">
        <v>117000</v>
      </c>
      <c r="T15" s="38"/>
    </row>
    <row r="16" spans="1:20" ht="57" customHeight="1">
      <c r="A16" s="36">
        <f>A15+1</f>
        <v>9</v>
      </c>
      <c r="B16" s="40" t="s">
        <v>114</v>
      </c>
      <c r="C16" s="37" t="s">
        <v>109</v>
      </c>
      <c r="D16" s="37" t="s">
        <v>42</v>
      </c>
      <c r="E16" s="72" t="s">
        <v>110</v>
      </c>
      <c r="F16" s="38" t="s">
        <v>111</v>
      </c>
      <c r="G16" s="73" t="s">
        <v>115</v>
      </c>
      <c r="H16" s="74">
        <v>90951.221999999994</v>
      </c>
      <c r="I16" s="74">
        <v>70480.337</v>
      </c>
      <c r="J16" s="39"/>
      <c r="K16" s="39"/>
      <c r="L16" s="39"/>
      <c r="M16" s="39"/>
      <c r="N16" s="39"/>
      <c r="O16" s="39"/>
      <c r="P16" s="40" t="s">
        <v>116</v>
      </c>
      <c r="Q16" s="41" t="s">
        <v>117</v>
      </c>
      <c r="R16" s="38">
        <v>68436.2</v>
      </c>
      <c r="S16" s="38">
        <v>117000</v>
      </c>
      <c r="T16" s="38"/>
    </row>
    <row r="17" spans="1:20" ht="52.5" customHeight="1">
      <c r="A17" s="36">
        <f>A16+1</f>
        <v>10</v>
      </c>
      <c r="B17" s="40" t="s">
        <v>118</v>
      </c>
      <c r="C17" s="37" t="s">
        <v>109</v>
      </c>
      <c r="D17" s="37" t="s">
        <v>42</v>
      </c>
      <c r="E17" s="72" t="s">
        <v>110</v>
      </c>
      <c r="F17" s="38" t="s">
        <v>111</v>
      </c>
      <c r="G17" s="73" t="s">
        <v>119</v>
      </c>
      <c r="H17" s="74">
        <v>51825.995000000003</v>
      </c>
      <c r="I17" s="74">
        <v>38761.084000000003</v>
      </c>
      <c r="J17" s="39"/>
      <c r="K17" s="39"/>
      <c r="L17" s="39"/>
      <c r="M17" s="39"/>
      <c r="N17" s="39"/>
      <c r="O17" s="39"/>
      <c r="P17" s="40" t="s">
        <v>116</v>
      </c>
      <c r="Q17" s="41" t="s">
        <v>120</v>
      </c>
      <c r="R17" s="38">
        <v>68436.2</v>
      </c>
      <c r="S17" s="38">
        <v>117000</v>
      </c>
      <c r="T17" s="38"/>
    </row>
    <row r="18" spans="1:20" ht="18" customHeight="1">
      <c r="A18" s="75"/>
      <c r="B18" s="51" t="s">
        <v>71</v>
      </c>
      <c r="C18" s="76"/>
      <c r="D18" s="76"/>
      <c r="E18" s="76"/>
      <c r="F18" s="77"/>
      <c r="G18" s="77"/>
      <c r="H18" s="78">
        <f t="shared" ref="H18:N18" si="2">SUM(H8:H17)</f>
        <v>312040.76899999997</v>
      </c>
      <c r="I18" s="78">
        <f t="shared" si="2"/>
        <v>221500.73899999997</v>
      </c>
      <c r="J18" s="78">
        <f t="shared" si="2"/>
        <v>0</v>
      </c>
      <c r="K18" s="78">
        <f t="shared" si="2"/>
        <v>0</v>
      </c>
      <c r="L18" s="78">
        <f t="shared" si="2"/>
        <v>0</v>
      </c>
      <c r="M18" s="78">
        <f t="shared" si="2"/>
        <v>45551.549999999996</v>
      </c>
      <c r="N18" s="78">
        <f t="shared" si="2"/>
        <v>5000</v>
      </c>
      <c r="O18" s="78"/>
      <c r="P18" s="75"/>
      <c r="Q18" s="79"/>
      <c r="R18" s="79"/>
      <c r="S18" s="79"/>
      <c r="T18" s="79"/>
    </row>
    <row r="19" spans="1:20" ht="18" customHeight="1">
      <c r="A19" s="54"/>
      <c r="B19" s="364"/>
      <c r="C19" s="358"/>
      <c r="D19" s="358"/>
      <c r="E19" s="358"/>
      <c r="F19" s="358"/>
      <c r="G19" s="358"/>
      <c r="H19" s="358"/>
      <c r="I19" s="358"/>
      <c r="J19" s="358"/>
      <c r="K19" s="358"/>
      <c r="L19" s="358"/>
      <c r="M19" s="55"/>
      <c r="N19" s="55"/>
      <c r="O19" s="55"/>
      <c r="P19" s="54"/>
      <c r="Q19" s="56"/>
      <c r="R19" s="54"/>
      <c r="S19" s="54"/>
      <c r="T19" s="54"/>
    </row>
    <row r="20" spans="1:20" ht="18" customHeight="1">
      <c r="A20" s="54"/>
      <c r="B20" s="57"/>
      <c r="C20" s="55"/>
      <c r="D20" s="55"/>
      <c r="E20" s="55"/>
      <c r="F20" s="58"/>
      <c r="G20" s="58"/>
      <c r="H20" s="59"/>
      <c r="I20" s="80"/>
      <c r="J20" s="59"/>
      <c r="K20" s="59"/>
      <c r="L20" s="59"/>
      <c r="M20" s="59">
        <v>53694.695</v>
      </c>
      <c r="N20" s="59"/>
      <c r="O20" s="59"/>
      <c r="P20" s="54"/>
      <c r="Q20" s="54"/>
      <c r="R20" s="54"/>
      <c r="S20" s="54"/>
      <c r="T20" s="54"/>
    </row>
    <row r="21" spans="1:20" hidden="1"/>
    <row r="22" spans="1:20" hidden="1">
      <c r="H22" s="60" t="e">
        <f>#REF!+#REF!+#REF!+#REF!+#REF!+#REF!+#REF!+#REF!</f>
        <v>#REF!</v>
      </c>
      <c r="I22" s="60" t="e">
        <f>#REF!+#REF!+#REF!+#REF!+#REF!+#REF!+#REF!+#REF!</f>
        <v>#REF!</v>
      </c>
      <c r="J22" s="60" t="e">
        <f>#REF!+#REF!+#REF!+#REF!+#REF!+#REF!+#REF!+#REF!</f>
        <v>#REF!</v>
      </c>
      <c r="K22" s="60" t="e">
        <f>#REF!+#REF!+#REF!+#REF!+#REF!+#REF!+#REF!+#REF!+#REF!</f>
        <v>#REF!</v>
      </c>
      <c r="L22" s="60" t="e">
        <f>#REF!+#REF!+#REF!+#REF!+#REF!+#REF!+#REF!+#REF!</f>
        <v>#REF!</v>
      </c>
      <c r="M22" s="60"/>
      <c r="N22" s="60"/>
      <c r="O22" s="60"/>
    </row>
    <row r="23" spans="1:20" ht="15.75" hidden="1" customHeight="1">
      <c r="C23" s="61"/>
      <c r="D23" s="61"/>
      <c r="E23" s="61"/>
      <c r="F23" s="61"/>
      <c r="G23" s="61"/>
      <c r="H23" s="61"/>
      <c r="I23" s="61"/>
      <c r="K23" s="60">
        <v>53893.599999999999</v>
      </c>
      <c r="L23" s="60"/>
      <c r="M23" s="60"/>
      <c r="N23" s="60"/>
      <c r="O23" s="60"/>
    </row>
    <row r="24" spans="1:20" ht="15.75" hidden="1" customHeight="1">
      <c r="K24" s="60" t="e">
        <f>K22+K23</f>
        <v>#REF!</v>
      </c>
      <c r="L24" s="60"/>
      <c r="M24" s="60"/>
      <c r="N24" s="60"/>
      <c r="O24" s="60"/>
    </row>
    <row r="25" spans="1:20" ht="15.75" hidden="1" customHeight="1"/>
    <row r="26" spans="1:20" ht="15.75" hidden="1" customHeight="1"/>
    <row r="27" spans="1:20" ht="15.75" hidden="1" customHeight="1">
      <c r="K27" s="60">
        <v>50893.599999999999</v>
      </c>
    </row>
    <row r="28" spans="1:20" ht="15.75" hidden="1" customHeight="1">
      <c r="K28" s="60" t="e">
        <f>K22+K27</f>
        <v>#REF!</v>
      </c>
    </row>
    <row r="29" spans="1:20" ht="15.75" customHeight="1">
      <c r="K29" s="62"/>
      <c r="M29" s="59"/>
    </row>
    <row r="30" spans="1:20" ht="15.75" customHeight="1">
      <c r="I30" s="60"/>
      <c r="K30" s="62"/>
      <c r="M30" s="81">
        <f>M20-M18</f>
        <v>8143.1450000000041</v>
      </c>
    </row>
    <row r="31" spans="1:20" ht="15.75" customHeight="1"/>
    <row r="32" spans="1:20" ht="15.75" customHeight="1">
      <c r="K32" s="63"/>
      <c r="M32" s="59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24">
    <mergeCell ref="B19:L19"/>
    <mergeCell ref="M4:M6"/>
    <mergeCell ref="N4:O4"/>
    <mergeCell ref="N5:N6"/>
    <mergeCell ref="O5:O6"/>
    <mergeCell ref="F4:F6"/>
    <mergeCell ref="G4:G6"/>
    <mergeCell ref="H4:H6"/>
    <mergeCell ref="I4:I6"/>
    <mergeCell ref="J4:J6"/>
    <mergeCell ref="Q4:Q6"/>
    <mergeCell ref="R4:R6"/>
    <mergeCell ref="S4:S6"/>
    <mergeCell ref="T4:T6"/>
    <mergeCell ref="L4:L6"/>
    <mergeCell ref="I1:L1"/>
    <mergeCell ref="A2:P2"/>
    <mergeCell ref="A4:A6"/>
    <mergeCell ref="B4:B6"/>
    <mergeCell ref="C4:C6"/>
    <mergeCell ref="D4:D6"/>
    <mergeCell ref="E4:E6"/>
    <mergeCell ref="P4:P6"/>
    <mergeCell ref="K5:K6"/>
  </mergeCells>
  <hyperlinks>
    <hyperlink ref="Q8" r:id="rId1" xr:uid="{00000000-0004-0000-0000-000000000000}"/>
    <hyperlink ref="T8" r:id="rId2" xr:uid="{00000000-0004-0000-0000-000001000000}"/>
    <hyperlink ref="Q9" r:id="rId3" xr:uid="{00000000-0004-0000-0000-000002000000}"/>
    <hyperlink ref="T9" r:id="rId4" xr:uid="{00000000-0004-0000-0000-000003000000}"/>
    <hyperlink ref="Q10" r:id="rId5" xr:uid="{00000000-0004-0000-0000-000004000000}"/>
    <hyperlink ref="T11" r:id="rId6" xr:uid="{00000000-0004-0000-0000-000005000000}"/>
    <hyperlink ref="T12" r:id="rId7" xr:uid="{00000000-0004-0000-0000-000006000000}"/>
    <hyperlink ref="T13" r:id="rId8" xr:uid="{00000000-0004-0000-0000-000007000000}"/>
    <hyperlink ref="T14" r:id="rId9" xr:uid="{00000000-0004-0000-0000-000008000000}"/>
    <hyperlink ref="Q16" r:id="rId10" xr:uid="{00000000-0004-0000-0000-000009000000}"/>
    <hyperlink ref="Q17" r:id="rId11" xr:uid="{00000000-0004-0000-0000-00000A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S982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7" hidden="1" customWidth="1"/>
    <col min="6" max="6" width="14.42578125" customWidth="1"/>
    <col min="7" max="8" width="15.28515625" customWidth="1"/>
    <col min="9" max="9" width="16.140625" customWidth="1"/>
    <col min="10" max="10" width="14.85546875" customWidth="1"/>
    <col min="11" max="11" width="14.7109375" customWidth="1"/>
    <col min="12" max="12" width="16.85546875" hidden="1" customWidth="1"/>
    <col min="13" max="13" width="82.7109375" customWidth="1"/>
    <col min="14" max="14" width="49.42578125" customWidth="1"/>
    <col min="15" max="15" width="35.28515625" customWidth="1"/>
    <col min="16" max="17" width="17.85546875" customWidth="1"/>
    <col min="18" max="18" width="19" customWidth="1"/>
    <col min="19" max="19" width="18.140625" customWidth="1"/>
  </cols>
  <sheetData>
    <row r="1" spans="1:19" ht="102" hidden="1" customHeight="1">
      <c r="A1" s="1"/>
      <c r="B1" s="2"/>
      <c r="C1" s="2"/>
      <c r="D1" s="3"/>
      <c r="E1" s="3"/>
      <c r="F1" s="3"/>
      <c r="G1" s="5"/>
      <c r="H1" s="5"/>
      <c r="I1" s="6" t="s">
        <v>121</v>
      </c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63.75" customHeight="1">
      <c r="A2" s="359" t="s">
        <v>321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</row>
    <row r="3" spans="1:19" ht="15" customHeight="1">
      <c r="A3" s="9"/>
      <c r="B3" s="9"/>
      <c r="C3" s="9"/>
      <c r="D3" s="9"/>
      <c r="E3" s="9"/>
      <c r="F3" s="9"/>
      <c r="G3" s="9"/>
      <c r="H3" s="9"/>
      <c r="I3" s="9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customHeight="1">
      <c r="A4" s="377" t="s">
        <v>2</v>
      </c>
      <c r="B4" s="377" t="s">
        <v>123</v>
      </c>
      <c r="C4" s="377" t="s">
        <v>3</v>
      </c>
      <c r="D4" s="377" t="s">
        <v>4</v>
      </c>
      <c r="E4" s="377" t="s">
        <v>5</v>
      </c>
      <c r="F4" s="377" t="s">
        <v>273</v>
      </c>
      <c r="G4" s="377" t="s">
        <v>274</v>
      </c>
      <c r="H4" s="377" t="s">
        <v>9</v>
      </c>
      <c r="I4" s="377" t="s">
        <v>10</v>
      </c>
      <c r="J4" s="377" t="s">
        <v>14</v>
      </c>
      <c r="K4" s="378" t="s">
        <v>15</v>
      </c>
      <c r="L4" s="371"/>
      <c r="M4" s="377" t="s">
        <v>275</v>
      </c>
      <c r="N4" s="377" t="s">
        <v>16</v>
      </c>
      <c r="O4" s="377" t="s">
        <v>17</v>
      </c>
      <c r="P4" s="376" t="s">
        <v>18</v>
      </c>
      <c r="Q4" s="376" t="s">
        <v>19</v>
      </c>
      <c r="R4" s="376" t="s">
        <v>125</v>
      </c>
      <c r="S4" s="376" t="s">
        <v>196</v>
      </c>
    </row>
    <row r="5" spans="1:19" ht="16.5" customHeight="1">
      <c r="A5" s="361"/>
      <c r="B5" s="361"/>
      <c r="C5" s="361"/>
      <c r="D5" s="361"/>
      <c r="E5" s="361"/>
      <c r="F5" s="361"/>
      <c r="G5" s="361"/>
      <c r="H5" s="361"/>
      <c r="I5" s="361"/>
      <c r="J5" s="361"/>
      <c r="K5" s="372"/>
      <c r="L5" s="373"/>
      <c r="M5" s="361"/>
      <c r="N5" s="361"/>
      <c r="O5" s="361"/>
      <c r="P5" s="361"/>
      <c r="Q5" s="361"/>
      <c r="R5" s="361"/>
      <c r="S5" s="361"/>
    </row>
    <row r="6" spans="1:19" ht="39" customHeight="1">
      <c r="A6" s="362"/>
      <c r="B6" s="362"/>
      <c r="C6" s="362"/>
      <c r="D6" s="362"/>
      <c r="E6" s="362"/>
      <c r="F6" s="362"/>
      <c r="G6" s="362"/>
      <c r="H6" s="362"/>
      <c r="I6" s="362"/>
      <c r="J6" s="362"/>
      <c r="K6" s="374"/>
      <c r="L6" s="375"/>
      <c r="M6" s="362"/>
      <c r="N6" s="362"/>
      <c r="O6" s="362"/>
      <c r="P6" s="362"/>
      <c r="Q6" s="362"/>
      <c r="R6" s="362"/>
      <c r="S6" s="362"/>
    </row>
    <row r="7" spans="1:19" ht="18" customHeight="1">
      <c r="A7" s="16">
        <v>1</v>
      </c>
      <c r="B7" s="16">
        <f t="shared" ref="B7:S7" si="0">A7+1</f>
        <v>2</v>
      </c>
      <c r="C7" s="16">
        <f t="shared" si="0"/>
        <v>3</v>
      </c>
      <c r="D7" s="16">
        <f t="shared" si="0"/>
        <v>4</v>
      </c>
      <c r="E7" s="16">
        <f t="shared" si="0"/>
        <v>5</v>
      </c>
      <c r="F7" s="16">
        <f t="shared" si="0"/>
        <v>6</v>
      </c>
      <c r="G7" s="16">
        <f t="shared" si="0"/>
        <v>7</v>
      </c>
      <c r="H7" s="16">
        <f t="shared" si="0"/>
        <v>8</v>
      </c>
      <c r="I7" s="16">
        <f t="shared" si="0"/>
        <v>9</v>
      </c>
      <c r="J7" s="16">
        <f t="shared" si="0"/>
        <v>10</v>
      </c>
      <c r="K7" s="16">
        <f t="shared" si="0"/>
        <v>11</v>
      </c>
      <c r="L7" s="16">
        <f t="shared" si="0"/>
        <v>12</v>
      </c>
      <c r="M7" s="16">
        <f t="shared" si="0"/>
        <v>13</v>
      </c>
      <c r="N7" s="16">
        <f t="shared" si="0"/>
        <v>14</v>
      </c>
      <c r="O7" s="16">
        <f t="shared" si="0"/>
        <v>15</v>
      </c>
      <c r="P7" s="16">
        <f t="shared" si="0"/>
        <v>16</v>
      </c>
      <c r="Q7" s="16">
        <f t="shared" si="0"/>
        <v>17</v>
      </c>
      <c r="R7" s="16">
        <f t="shared" si="0"/>
        <v>18</v>
      </c>
      <c r="S7" s="16">
        <f t="shared" si="0"/>
        <v>19</v>
      </c>
    </row>
    <row r="8" spans="1:19" ht="19.5" customHeight="1">
      <c r="A8" s="194"/>
      <c r="B8" s="195"/>
      <c r="C8" s="196" t="s">
        <v>322</v>
      </c>
      <c r="D8" s="197"/>
      <c r="E8" s="197"/>
      <c r="F8" s="66">
        <f>SUM(F9:F26)</f>
        <v>1741</v>
      </c>
      <c r="G8" s="198">
        <f>SUM(G9:G25)</f>
        <v>39022.789000000004</v>
      </c>
      <c r="H8" s="199">
        <f>SUM(H9:H30)</f>
        <v>439370.42599999998</v>
      </c>
      <c r="I8" s="199">
        <f>SUM(I9:I30)</f>
        <v>323759.42000000004</v>
      </c>
      <c r="J8" s="199">
        <f>SUM(J9:J30)</f>
        <v>91142.357999999993</v>
      </c>
      <c r="K8" s="199">
        <f>SUM(K9:K30)</f>
        <v>60007.71</v>
      </c>
      <c r="L8" s="195"/>
      <c r="M8" s="195"/>
      <c r="N8" s="195"/>
      <c r="O8" s="200"/>
      <c r="P8" s="201"/>
      <c r="Q8" s="201"/>
      <c r="R8" s="201"/>
      <c r="S8" s="201"/>
    </row>
    <row r="9" spans="1:19" ht="61.5" customHeight="1">
      <c r="A9" s="16">
        <v>1</v>
      </c>
      <c r="B9" s="17" t="s">
        <v>126</v>
      </c>
      <c r="C9" s="17" t="s">
        <v>127</v>
      </c>
      <c r="D9" s="18" t="s">
        <v>128</v>
      </c>
      <c r="E9" s="27"/>
      <c r="F9" s="27">
        <v>59</v>
      </c>
      <c r="G9" s="23"/>
      <c r="H9" s="23">
        <v>27270.887999999999</v>
      </c>
      <c r="I9" s="23">
        <v>19809.351999999999</v>
      </c>
      <c r="J9" s="23">
        <v>10000</v>
      </c>
      <c r="K9" s="135"/>
      <c r="L9" s="26"/>
      <c r="M9" s="26" t="s">
        <v>382</v>
      </c>
      <c r="N9" s="26" t="s">
        <v>277</v>
      </c>
      <c r="O9" s="136"/>
      <c r="P9" s="23">
        <v>1627.8</v>
      </c>
      <c r="Q9" s="23">
        <v>11000</v>
      </c>
      <c r="R9" s="29" t="s">
        <v>132</v>
      </c>
      <c r="S9" s="24"/>
    </row>
    <row r="10" spans="1:19" ht="49.5" customHeight="1">
      <c r="A10" s="16">
        <f t="shared" ref="A10:A30" si="1">A9+1</f>
        <v>2</v>
      </c>
      <c r="B10" s="26" t="s">
        <v>133</v>
      </c>
      <c r="C10" s="26" t="s">
        <v>134</v>
      </c>
      <c r="D10" s="27" t="s">
        <v>135</v>
      </c>
      <c r="E10" s="27" t="s">
        <v>129</v>
      </c>
      <c r="F10" s="27">
        <v>40</v>
      </c>
      <c r="G10" s="29"/>
      <c r="H10" s="29">
        <v>14909.147999999999</v>
      </c>
      <c r="I10" s="29">
        <v>6641.8019999999997</v>
      </c>
      <c r="J10" s="29">
        <v>6641.8019999999997</v>
      </c>
      <c r="K10" s="135"/>
      <c r="L10" s="26"/>
      <c r="M10" s="26" t="s">
        <v>383</v>
      </c>
      <c r="N10" s="26" t="s">
        <v>277</v>
      </c>
      <c r="O10" s="136" t="s">
        <v>137</v>
      </c>
      <c r="P10" s="23">
        <v>1888.7</v>
      </c>
      <c r="Q10" s="23"/>
      <c r="R10" s="29" t="s">
        <v>132</v>
      </c>
      <c r="S10" s="24"/>
    </row>
    <row r="11" spans="1:19" ht="60.75" customHeight="1">
      <c r="A11" s="16">
        <f t="shared" si="1"/>
        <v>3</v>
      </c>
      <c r="B11" s="26" t="s">
        <v>150</v>
      </c>
      <c r="C11" s="26" t="s">
        <v>151</v>
      </c>
      <c r="D11" s="27" t="s">
        <v>152</v>
      </c>
      <c r="E11" s="27" t="s">
        <v>153</v>
      </c>
      <c r="F11" s="27">
        <v>30</v>
      </c>
      <c r="G11" s="29"/>
      <c r="H11" s="29">
        <v>12384.594999999999</v>
      </c>
      <c r="I11" s="29">
        <v>11767.71</v>
      </c>
      <c r="J11" s="29">
        <v>4000</v>
      </c>
      <c r="K11" s="29">
        <f>I11-J11</f>
        <v>7767.7099999999991</v>
      </c>
      <c r="L11" s="26"/>
      <c r="M11" s="26" t="s">
        <v>384</v>
      </c>
      <c r="N11" s="26" t="s">
        <v>279</v>
      </c>
      <c r="O11" s="136" t="s">
        <v>155</v>
      </c>
      <c r="P11" s="23">
        <v>4687.1000000000004</v>
      </c>
      <c r="Q11" s="23">
        <v>15000</v>
      </c>
      <c r="R11" s="202" t="s">
        <v>149</v>
      </c>
      <c r="S11" s="29"/>
    </row>
    <row r="12" spans="1:19" ht="100.5" customHeight="1">
      <c r="A12" s="16">
        <f t="shared" si="1"/>
        <v>4</v>
      </c>
      <c r="B12" s="26" t="s">
        <v>156</v>
      </c>
      <c r="C12" s="26" t="s">
        <v>157</v>
      </c>
      <c r="D12" s="27" t="s">
        <v>158</v>
      </c>
      <c r="E12" s="27" t="s">
        <v>42</v>
      </c>
      <c r="F12" s="27">
        <v>180</v>
      </c>
      <c r="G12" s="29">
        <f>H12-I12</f>
        <v>38491.789000000004</v>
      </c>
      <c r="H12" s="137">
        <v>83491.789000000004</v>
      </c>
      <c r="I12" s="137">
        <v>45000</v>
      </c>
      <c r="J12" s="137">
        <v>10000</v>
      </c>
      <c r="K12" s="29">
        <v>10000</v>
      </c>
      <c r="L12" s="26"/>
      <c r="M12" s="26" t="s">
        <v>385</v>
      </c>
      <c r="N12" s="26" t="s">
        <v>281</v>
      </c>
      <c r="O12" s="135"/>
      <c r="P12" s="23">
        <v>41501.599999999999</v>
      </c>
      <c r="Q12" s="23">
        <v>96000</v>
      </c>
      <c r="R12" s="29" t="s">
        <v>160</v>
      </c>
      <c r="S12" s="29"/>
    </row>
    <row r="13" spans="1:19" ht="69" customHeight="1">
      <c r="A13" s="33">
        <f t="shared" si="1"/>
        <v>5</v>
      </c>
      <c r="B13" s="31" t="s">
        <v>165</v>
      </c>
      <c r="C13" s="31" t="s">
        <v>166</v>
      </c>
      <c r="D13" s="32" t="s">
        <v>167</v>
      </c>
      <c r="E13" s="93" t="s">
        <v>42</v>
      </c>
      <c r="F13" s="71"/>
      <c r="G13" s="32">
        <v>50</v>
      </c>
      <c r="H13" s="24">
        <v>25979.452000000001</v>
      </c>
      <c r="I13" s="24">
        <v>6000</v>
      </c>
      <c r="J13" s="24">
        <v>4000</v>
      </c>
      <c r="K13" s="24">
        <v>2000</v>
      </c>
      <c r="L13" s="31"/>
      <c r="M13" s="31" t="s">
        <v>386</v>
      </c>
      <c r="N13" s="31" t="s">
        <v>284</v>
      </c>
      <c r="O13" s="187"/>
      <c r="P13" s="24">
        <v>68436.2</v>
      </c>
      <c r="Q13" s="24">
        <v>117000</v>
      </c>
      <c r="R13" s="24" t="s">
        <v>160</v>
      </c>
      <c r="S13" s="24"/>
    </row>
    <row r="14" spans="1:19" ht="75.75" customHeight="1">
      <c r="A14" s="203">
        <f t="shared" si="1"/>
        <v>6</v>
      </c>
      <c r="B14" s="204" t="s">
        <v>175</v>
      </c>
      <c r="C14" s="204" t="s">
        <v>286</v>
      </c>
      <c r="D14" s="205" t="s">
        <v>177</v>
      </c>
      <c r="E14" s="205" t="s">
        <v>42</v>
      </c>
      <c r="F14" s="205">
        <v>225</v>
      </c>
      <c r="G14" s="206"/>
      <c r="H14" s="206">
        <v>24308.163</v>
      </c>
      <c r="I14" s="206">
        <v>18000</v>
      </c>
      <c r="J14" s="206">
        <v>6000</v>
      </c>
      <c r="K14" s="206">
        <v>12000</v>
      </c>
      <c r="L14" s="204"/>
      <c r="M14" s="204" t="s">
        <v>387</v>
      </c>
      <c r="N14" s="204" t="s">
        <v>288</v>
      </c>
      <c r="O14" s="207" t="s">
        <v>179</v>
      </c>
      <c r="P14" s="206">
        <v>25780.2</v>
      </c>
      <c r="Q14" s="206">
        <v>52000</v>
      </c>
      <c r="R14" s="206" t="s">
        <v>180</v>
      </c>
      <c r="S14" s="206"/>
    </row>
    <row r="15" spans="1:19" ht="72.75" customHeight="1">
      <c r="A15" s="203">
        <f t="shared" si="1"/>
        <v>7</v>
      </c>
      <c r="B15" s="208" t="s">
        <v>388</v>
      </c>
      <c r="C15" s="208" t="s">
        <v>187</v>
      </c>
      <c r="D15" s="205" t="s">
        <v>188</v>
      </c>
      <c r="E15" s="205" t="s">
        <v>42</v>
      </c>
      <c r="F15" s="205">
        <v>120</v>
      </c>
      <c r="G15" s="205"/>
      <c r="H15" s="206">
        <v>17000</v>
      </c>
      <c r="I15" s="206">
        <v>17000</v>
      </c>
      <c r="J15" s="206">
        <v>400</v>
      </c>
      <c r="K15" s="209"/>
      <c r="L15" s="208"/>
      <c r="M15" s="208" t="s">
        <v>331</v>
      </c>
      <c r="N15" s="210" t="s">
        <v>304</v>
      </c>
      <c r="O15" s="211" t="s">
        <v>190</v>
      </c>
      <c r="P15" s="212">
        <v>3879.4</v>
      </c>
      <c r="Q15" s="212"/>
      <c r="R15" s="212" t="s">
        <v>180</v>
      </c>
      <c r="S15" s="212"/>
    </row>
    <row r="16" spans="1:19" ht="84.75" customHeight="1">
      <c r="A16" s="203">
        <f t="shared" si="1"/>
        <v>8</v>
      </c>
      <c r="B16" s="208" t="s">
        <v>191</v>
      </c>
      <c r="C16" s="208" t="s">
        <v>305</v>
      </c>
      <c r="D16" s="205" t="s">
        <v>193</v>
      </c>
      <c r="E16" s="205" t="s">
        <v>42</v>
      </c>
      <c r="F16" s="205">
        <v>54</v>
      </c>
      <c r="G16" s="205">
        <v>36</v>
      </c>
      <c r="H16" s="206">
        <v>10600</v>
      </c>
      <c r="I16" s="206">
        <v>10600</v>
      </c>
      <c r="J16" s="206">
        <v>5300</v>
      </c>
      <c r="K16" s="206"/>
      <c r="L16" s="208"/>
      <c r="M16" s="208" t="s">
        <v>332</v>
      </c>
      <c r="N16" s="210" t="s">
        <v>333</v>
      </c>
      <c r="O16" s="211" t="s">
        <v>195</v>
      </c>
      <c r="P16" s="212">
        <v>9643.1</v>
      </c>
      <c r="Q16" s="212">
        <v>14000</v>
      </c>
      <c r="R16" s="212" t="s">
        <v>180</v>
      </c>
      <c r="S16" s="212" t="s">
        <v>330</v>
      </c>
    </row>
    <row r="17" spans="1:19" ht="72.75" customHeight="1">
      <c r="A17" s="203">
        <f t="shared" si="1"/>
        <v>9</v>
      </c>
      <c r="B17" s="213" t="s">
        <v>181</v>
      </c>
      <c r="C17" s="213" t="s">
        <v>389</v>
      </c>
      <c r="D17" s="214" t="s">
        <v>183</v>
      </c>
      <c r="E17" s="214" t="s">
        <v>42</v>
      </c>
      <c r="F17" s="214">
        <v>40</v>
      </c>
      <c r="G17" s="214">
        <v>80</v>
      </c>
      <c r="H17" s="215">
        <v>8000</v>
      </c>
      <c r="I17" s="215">
        <v>8000</v>
      </c>
      <c r="J17" s="215">
        <v>5000</v>
      </c>
      <c r="K17" s="215">
        <v>1000</v>
      </c>
      <c r="L17" s="213"/>
      <c r="M17" s="213" t="s">
        <v>366</v>
      </c>
      <c r="N17" s="213" t="s">
        <v>302</v>
      </c>
      <c r="O17" s="216" t="s">
        <v>185</v>
      </c>
      <c r="P17" s="215">
        <v>8449.6</v>
      </c>
      <c r="Q17" s="215"/>
      <c r="R17" s="215" t="s">
        <v>180</v>
      </c>
      <c r="S17" s="215"/>
    </row>
    <row r="18" spans="1:19" ht="72.75" customHeight="1">
      <c r="A18" s="16">
        <f t="shared" si="1"/>
        <v>10</v>
      </c>
      <c r="B18" s="146" t="s">
        <v>156</v>
      </c>
      <c r="C18" s="146" t="s">
        <v>161</v>
      </c>
      <c r="D18" s="147" t="s">
        <v>162</v>
      </c>
      <c r="E18" s="147" t="s">
        <v>42</v>
      </c>
      <c r="F18" s="147"/>
      <c r="G18" s="147">
        <v>66</v>
      </c>
      <c r="H18" s="149">
        <v>5000</v>
      </c>
      <c r="I18" s="149">
        <v>5000</v>
      </c>
      <c r="J18" s="149">
        <v>5000</v>
      </c>
      <c r="K18" s="149"/>
      <c r="L18" s="146"/>
      <c r="M18" s="146" t="s">
        <v>338</v>
      </c>
      <c r="N18" s="146" t="s">
        <v>312</v>
      </c>
      <c r="O18" s="151" t="s">
        <v>164</v>
      </c>
      <c r="P18" s="149">
        <v>41501.599999999999</v>
      </c>
      <c r="Q18" s="149">
        <v>96000</v>
      </c>
      <c r="R18" s="149" t="s">
        <v>160</v>
      </c>
      <c r="S18" s="149"/>
    </row>
    <row r="19" spans="1:19" ht="58.5" customHeight="1">
      <c r="A19" s="16">
        <f t="shared" si="1"/>
        <v>11</v>
      </c>
      <c r="B19" s="31" t="s">
        <v>138</v>
      </c>
      <c r="C19" s="188" t="s">
        <v>390</v>
      </c>
      <c r="D19" s="32" t="s">
        <v>140</v>
      </c>
      <c r="E19" s="32" t="s">
        <v>42</v>
      </c>
      <c r="F19" s="32">
        <v>40</v>
      </c>
      <c r="G19" s="32"/>
      <c r="H19" s="24">
        <v>6040.5559999999996</v>
      </c>
      <c r="I19" s="24">
        <v>6040.5559999999996</v>
      </c>
      <c r="J19" s="24">
        <f>I19-K19</f>
        <v>3800.5559999999996</v>
      </c>
      <c r="K19" s="24">
        <v>2240</v>
      </c>
      <c r="L19" s="31"/>
      <c r="M19" s="31" t="s">
        <v>349</v>
      </c>
      <c r="N19" s="31" t="s">
        <v>277</v>
      </c>
      <c r="O19" s="191" t="s">
        <v>142</v>
      </c>
      <c r="P19" s="24">
        <v>11658.3</v>
      </c>
      <c r="Q19" s="24">
        <v>28000</v>
      </c>
      <c r="R19" s="24" t="s">
        <v>132</v>
      </c>
      <c r="S19" s="24"/>
    </row>
    <row r="20" spans="1:19" ht="55.5" customHeight="1">
      <c r="A20" s="16">
        <f t="shared" si="1"/>
        <v>12</v>
      </c>
      <c r="B20" s="31" t="s">
        <v>143</v>
      </c>
      <c r="C20" s="31" t="s">
        <v>144</v>
      </c>
      <c r="D20" s="32" t="s">
        <v>145</v>
      </c>
      <c r="E20" s="32" t="s">
        <v>146</v>
      </c>
      <c r="F20" s="32">
        <v>50</v>
      </c>
      <c r="G20" s="32"/>
      <c r="H20" s="24">
        <v>7314.8919999999998</v>
      </c>
      <c r="I20" s="24">
        <v>5000</v>
      </c>
      <c r="J20" s="24">
        <v>3000</v>
      </c>
      <c r="K20" s="24">
        <v>2000</v>
      </c>
      <c r="L20" s="31"/>
      <c r="M20" s="31" t="s">
        <v>350</v>
      </c>
      <c r="N20" s="31" t="s">
        <v>320</v>
      </c>
      <c r="O20" s="191" t="s">
        <v>148</v>
      </c>
      <c r="P20" s="24">
        <v>7504.2</v>
      </c>
      <c r="Q20" s="24">
        <v>12000</v>
      </c>
      <c r="R20" s="217" t="s">
        <v>149</v>
      </c>
      <c r="S20" s="24"/>
    </row>
    <row r="21" spans="1:19" ht="72.75" customHeight="1">
      <c r="A21" s="33">
        <f t="shared" si="1"/>
        <v>13</v>
      </c>
      <c r="B21" s="31" t="s">
        <v>170</v>
      </c>
      <c r="C21" s="188" t="s">
        <v>339</v>
      </c>
      <c r="D21" s="32" t="s">
        <v>172</v>
      </c>
      <c r="E21" s="32" t="s">
        <v>42</v>
      </c>
      <c r="F21" s="32">
        <v>190</v>
      </c>
      <c r="G21" s="32"/>
      <c r="H21" s="24">
        <v>26000</v>
      </c>
      <c r="I21" s="24">
        <v>26000</v>
      </c>
      <c r="J21" s="24">
        <v>5000</v>
      </c>
      <c r="K21" s="24">
        <v>16000</v>
      </c>
      <c r="L21" s="31"/>
      <c r="M21" s="31" t="s">
        <v>340</v>
      </c>
      <c r="N21" s="31" t="s">
        <v>314</v>
      </c>
      <c r="O21" s="218" t="s">
        <v>174</v>
      </c>
      <c r="P21" s="24">
        <v>5625.4</v>
      </c>
      <c r="Q21" s="24"/>
      <c r="R21" s="189" t="s">
        <v>160</v>
      </c>
      <c r="S21" s="24"/>
    </row>
    <row r="22" spans="1:19" ht="60" customHeight="1">
      <c r="A22" s="33">
        <f t="shared" si="1"/>
        <v>14</v>
      </c>
      <c r="B22" s="31" t="s">
        <v>391</v>
      </c>
      <c r="C22" s="188" t="s">
        <v>392</v>
      </c>
      <c r="D22" s="32" t="s">
        <v>393</v>
      </c>
      <c r="E22" s="32"/>
      <c r="F22" s="32">
        <f>120-32</f>
        <v>88</v>
      </c>
      <c r="G22" s="32">
        <v>32</v>
      </c>
      <c r="H22" s="105">
        <v>12000</v>
      </c>
      <c r="I22" s="105">
        <v>12000</v>
      </c>
      <c r="J22" s="105">
        <v>6000</v>
      </c>
      <c r="K22" s="24"/>
      <c r="L22" s="31"/>
      <c r="M22" s="31" t="s">
        <v>394</v>
      </c>
      <c r="N22" s="152" t="s">
        <v>333</v>
      </c>
      <c r="O22" s="187"/>
      <c r="P22" s="24">
        <v>63618.6</v>
      </c>
      <c r="Q22" s="24"/>
      <c r="R22" s="144" t="s">
        <v>180</v>
      </c>
      <c r="S22" s="24" t="s">
        <v>335</v>
      </c>
    </row>
    <row r="23" spans="1:19" ht="78" customHeight="1">
      <c r="A23" s="203">
        <f t="shared" si="1"/>
        <v>15</v>
      </c>
      <c r="B23" s="204" t="s">
        <v>216</v>
      </c>
      <c r="C23" s="204" t="s">
        <v>217</v>
      </c>
      <c r="D23" s="205" t="s">
        <v>218</v>
      </c>
      <c r="E23" s="205" t="s">
        <v>42</v>
      </c>
      <c r="F23" s="205"/>
      <c r="G23" s="205">
        <v>92</v>
      </c>
      <c r="H23" s="219">
        <v>19213.474999999999</v>
      </c>
      <c r="I23" s="219">
        <v>10000</v>
      </c>
      <c r="J23" s="219">
        <v>7000</v>
      </c>
      <c r="K23" s="206">
        <v>3000</v>
      </c>
      <c r="L23" s="204"/>
      <c r="M23" s="204" t="s">
        <v>395</v>
      </c>
      <c r="N23" s="204" t="s">
        <v>329</v>
      </c>
      <c r="O23" s="207"/>
      <c r="P23" s="206">
        <v>37148</v>
      </c>
      <c r="Q23" s="206"/>
      <c r="R23" s="206" t="s">
        <v>180</v>
      </c>
      <c r="S23" s="206" t="s">
        <v>330</v>
      </c>
    </row>
    <row r="24" spans="1:19" ht="78" customHeight="1">
      <c r="A24" s="220">
        <f t="shared" si="1"/>
        <v>16</v>
      </c>
      <c r="B24" s="221" t="s">
        <v>199</v>
      </c>
      <c r="C24" s="222" t="s">
        <v>356</v>
      </c>
      <c r="D24" s="223" t="s">
        <v>231</v>
      </c>
      <c r="E24" s="223" t="s">
        <v>42</v>
      </c>
      <c r="F24" s="223">
        <v>100</v>
      </c>
      <c r="G24" s="223">
        <v>100</v>
      </c>
      <c r="H24" s="224">
        <v>26160.764999999999</v>
      </c>
      <c r="I24" s="224">
        <v>9400</v>
      </c>
      <c r="J24" s="224">
        <v>5000</v>
      </c>
      <c r="K24" s="224"/>
      <c r="L24" s="221"/>
      <c r="M24" s="221" t="s">
        <v>396</v>
      </c>
      <c r="N24" s="221" t="s">
        <v>297</v>
      </c>
      <c r="O24" s="225"/>
      <c r="P24" s="224">
        <v>11624.4</v>
      </c>
      <c r="Q24" s="224">
        <v>30000</v>
      </c>
      <c r="R24" s="226" t="s">
        <v>245</v>
      </c>
      <c r="S24" s="224"/>
    </row>
    <row r="25" spans="1:19" ht="78" customHeight="1">
      <c r="A25" s="220">
        <f t="shared" si="1"/>
        <v>17</v>
      </c>
      <c r="B25" s="221" t="s">
        <v>203</v>
      </c>
      <c r="C25" s="222" t="s">
        <v>397</v>
      </c>
      <c r="D25" s="223" t="s">
        <v>234</v>
      </c>
      <c r="E25" s="223" t="s">
        <v>42</v>
      </c>
      <c r="F25" s="223">
        <v>75</v>
      </c>
      <c r="G25" s="223">
        <v>75</v>
      </c>
      <c r="H25" s="224">
        <v>21196.703000000001</v>
      </c>
      <c r="I25" s="224">
        <v>8000</v>
      </c>
      <c r="J25" s="224">
        <v>4000</v>
      </c>
      <c r="K25" s="224">
        <v>4000</v>
      </c>
      <c r="L25" s="221"/>
      <c r="M25" s="221" t="s">
        <v>398</v>
      </c>
      <c r="N25" s="221" t="s">
        <v>299</v>
      </c>
      <c r="O25" s="225"/>
      <c r="P25" s="224">
        <v>81256.899999999994</v>
      </c>
      <c r="Q25" s="224">
        <v>145000</v>
      </c>
      <c r="R25" s="226" t="s">
        <v>245</v>
      </c>
      <c r="S25" s="224" t="s">
        <v>335</v>
      </c>
    </row>
    <row r="26" spans="1:19" ht="51" customHeight="1">
      <c r="A26" s="220">
        <f t="shared" si="1"/>
        <v>18</v>
      </c>
      <c r="B26" s="227" t="s">
        <v>249</v>
      </c>
      <c r="C26" s="227" t="s">
        <v>342</v>
      </c>
      <c r="D26" s="223" t="s">
        <v>251</v>
      </c>
      <c r="E26" s="223"/>
      <c r="F26" s="223">
        <v>450</v>
      </c>
      <c r="G26" s="223"/>
      <c r="H26" s="224">
        <v>50000</v>
      </c>
      <c r="I26" s="224">
        <v>50000</v>
      </c>
      <c r="J26" s="224">
        <v>1000</v>
      </c>
      <c r="K26" s="224"/>
      <c r="L26" s="227"/>
      <c r="M26" s="227" t="s">
        <v>341</v>
      </c>
      <c r="N26" s="227" t="s">
        <v>343</v>
      </c>
      <c r="O26" s="228"/>
      <c r="P26" s="224">
        <v>8283.2000000000007</v>
      </c>
      <c r="Q26" s="224"/>
      <c r="R26" s="224" t="s">
        <v>344</v>
      </c>
      <c r="S26" s="229"/>
    </row>
    <row r="27" spans="1:19" ht="51" customHeight="1">
      <c r="A27" s="203">
        <f t="shared" si="1"/>
        <v>19</v>
      </c>
      <c r="B27" s="208" t="s">
        <v>249</v>
      </c>
      <c r="C27" s="208" t="s">
        <v>399</v>
      </c>
      <c r="D27" s="205" t="s">
        <v>251</v>
      </c>
      <c r="E27" s="205" t="s">
        <v>42</v>
      </c>
      <c r="F27" s="205">
        <v>66</v>
      </c>
      <c r="G27" s="205"/>
      <c r="H27" s="206">
        <v>12000</v>
      </c>
      <c r="I27" s="206">
        <v>12000</v>
      </c>
      <c r="J27" s="206"/>
      <c r="K27" s="206"/>
      <c r="L27" s="208"/>
      <c r="M27" s="208" t="s">
        <v>400</v>
      </c>
      <c r="N27" s="208" t="s">
        <v>315</v>
      </c>
      <c r="O27" s="230" t="s">
        <v>253</v>
      </c>
      <c r="P27" s="206">
        <v>8283.2000000000007</v>
      </c>
      <c r="Q27" s="206"/>
      <c r="R27" s="206" t="s">
        <v>245</v>
      </c>
      <c r="S27" s="209"/>
    </row>
    <row r="28" spans="1:19" ht="64.5" customHeight="1">
      <c r="A28" s="86">
        <f t="shared" si="1"/>
        <v>20</v>
      </c>
      <c r="B28" s="231" t="s">
        <v>254</v>
      </c>
      <c r="C28" s="231" t="s">
        <v>317</v>
      </c>
      <c r="D28" s="88" t="s">
        <v>256</v>
      </c>
      <c r="E28" s="88" t="s">
        <v>42</v>
      </c>
      <c r="F28" s="88">
        <v>50</v>
      </c>
      <c r="G28" s="88"/>
      <c r="H28" s="91">
        <v>5500</v>
      </c>
      <c r="I28" s="91">
        <v>5500</v>
      </c>
      <c r="J28" s="91"/>
      <c r="K28" s="91"/>
      <c r="L28" s="231"/>
      <c r="M28" s="231" t="s">
        <v>346</v>
      </c>
      <c r="N28" s="231" t="s">
        <v>347</v>
      </c>
      <c r="O28" s="232" t="s">
        <v>258</v>
      </c>
      <c r="P28" s="91">
        <v>-12414.8</v>
      </c>
      <c r="Q28" s="91"/>
      <c r="R28" s="91" t="s">
        <v>245</v>
      </c>
      <c r="S28" s="233"/>
    </row>
    <row r="29" spans="1:19" ht="51" customHeight="1">
      <c r="A29" s="86">
        <f t="shared" si="1"/>
        <v>21</v>
      </c>
      <c r="B29" s="231" t="s">
        <v>156</v>
      </c>
      <c r="C29" s="231" t="s">
        <v>259</v>
      </c>
      <c r="D29" s="88" t="s">
        <v>260</v>
      </c>
      <c r="E29" s="88" t="s">
        <v>42</v>
      </c>
      <c r="F29" s="88">
        <v>500</v>
      </c>
      <c r="G29" s="88"/>
      <c r="H29" s="91">
        <v>25000</v>
      </c>
      <c r="I29" s="91">
        <v>25000</v>
      </c>
      <c r="J29" s="91"/>
      <c r="K29" s="91"/>
      <c r="L29" s="231"/>
      <c r="M29" s="231" t="s">
        <v>345</v>
      </c>
      <c r="N29" s="231" t="s">
        <v>316</v>
      </c>
      <c r="O29" s="232" t="s">
        <v>262</v>
      </c>
      <c r="P29" s="91">
        <v>41501.599999999999</v>
      </c>
      <c r="Q29" s="91">
        <v>96000</v>
      </c>
      <c r="R29" s="91" t="s">
        <v>245</v>
      </c>
      <c r="S29" s="233"/>
    </row>
    <row r="30" spans="1:19" ht="51" customHeight="1">
      <c r="A30" s="86">
        <f t="shared" si="1"/>
        <v>22</v>
      </c>
      <c r="B30" s="231" t="s">
        <v>138</v>
      </c>
      <c r="C30" s="231" t="s">
        <v>263</v>
      </c>
      <c r="D30" s="88" t="s">
        <v>25</v>
      </c>
      <c r="E30" s="88" t="s">
        <v>42</v>
      </c>
      <c r="F30" s="88">
        <v>12</v>
      </c>
      <c r="G30" s="88"/>
      <c r="H30" s="91"/>
      <c r="I30" s="91">
        <v>7000</v>
      </c>
      <c r="J30" s="91"/>
      <c r="K30" s="91"/>
      <c r="L30" s="231"/>
      <c r="M30" s="231" t="s">
        <v>351</v>
      </c>
      <c r="N30" s="231" t="s">
        <v>352</v>
      </c>
      <c r="O30" s="232" t="s">
        <v>266</v>
      </c>
      <c r="P30" s="91">
        <v>11658.3</v>
      </c>
      <c r="Q30" s="91">
        <v>28000</v>
      </c>
      <c r="R30" s="234" t="s">
        <v>267</v>
      </c>
      <c r="S30" s="91"/>
    </row>
    <row r="31" spans="1:19" ht="19.5" customHeight="1">
      <c r="A31" s="194"/>
      <c r="B31" s="195"/>
      <c r="C31" s="380" t="s">
        <v>372</v>
      </c>
      <c r="D31" s="358"/>
      <c r="E31" s="197"/>
      <c r="F31" s="235">
        <f t="shared" ref="F31:K31" si="2">SUM(F32:F44)</f>
        <v>603</v>
      </c>
      <c r="G31" s="235">
        <f t="shared" si="2"/>
        <v>1282</v>
      </c>
      <c r="H31" s="199">
        <f t="shared" si="2"/>
        <v>165748.40400000001</v>
      </c>
      <c r="I31" s="199">
        <f t="shared" si="2"/>
        <v>115800</v>
      </c>
      <c r="J31" s="199">
        <f t="shared" si="2"/>
        <v>34500</v>
      </c>
      <c r="K31" s="199">
        <f t="shared" si="2"/>
        <v>10500</v>
      </c>
      <c r="L31" s="195"/>
      <c r="M31" s="195"/>
      <c r="N31" s="195"/>
      <c r="O31" s="200"/>
      <c r="P31" s="201"/>
      <c r="Q31" s="201"/>
      <c r="R31" s="201"/>
      <c r="S31" s="201"/>
    </row>
    <row r="32" spans="1:19" ht="100.5" customHeight="1">
      <c r="A32" s="203">
        <f>A30+1</f>
        <v>23</v>
      </c>
      <c r="B32" s="204" t="s">
        <v>199</v>
      </c>
      <c r="C32" s="204" t="s">
        <v>200</v>
      </c>
      <c r="D32" s="205" t="s">
        <v>201</v>
      </c>
      <c r="E32" s="236" t="s">
        <v>42</v>
      </c>
      <c r="F32" s="236">
        <v>100</v>
      </c>
      <c r="G32" s="236">
        <v>100</v>
      </c>
      <c r="H32" s="219">
        <v>18488.438999999998</v>
      </c>
      <c r="I32" s="219">
        <v>11000</v>
      </c>
      <c r="J32" s="206">
        <v>5000</v>
      </c>
      <c r="K32" s="206">
        <v>3000</v>
      </c>
      <c r="L32" s="204"/>
      <c r="M32" s="204" t="s">
        <v>401</v>
      </c>
      <c r="N32" s="204" t="s">
        <v>290</v>
      </c>
      <c r="O32" s="237"/>
      <c r="P32" s="206">
        <v>11624.4</v>
      </c>
      <c r="Q32" s="206">
        <v>30000</v>
      </c>
      <c r="R32" s="206" t="s">
        <v>180</v>
      </c>
      <c r="S32" s="206"/>
    </row>
    <row r="33" spans="1:19" ht="87.75" customHeight="1">
      <c r="A33" s="203">
        <f t="shared" ref="A33:A44" si="3">A32+1</f>
        <v>24</v>
      </c>
      <c r="B33" s="204" t="s">
        <v>203</v>
      </c>
      <c r="C33" s="238" t="s">
        <v>402</v>
      </c>
      <c r="D33" s="205" t="s">
        <v>205</v>
      </c>
      <c r="E33" s="236" t="s">
        <v>42</v>
      </c>
      <c r="F33" s="236"/>
      <c r="G33" s="236">
        <v>150</v>
      </c>
      <c r="H33" s="206">
        <v>33638.118000000002</v>
      </c>
      <c r="I33" s="206">
        <v>7000</v>
      </c>
      <c r="J33" s="206">
        <v>3500</v>
      </c>
      <c r="K33" s="206">
        <v>3500</v>
      </c>
      <c r="L33" s="204"/>
      <c r="M33" s="204" t="s">
        <v>403</v>
      </c>
      <c r="N33" s="204" t="s">
        <v>292</v>
      </c>
      <c r="O33" s="237"/>
      <c r="P33" s="206">
        <v>81256.899999999994</v>
      </c>
      <c r="Q33" s="206">
        <v>145000</v>
      </c>
      <c r="R33" s="206" t="s">
        <v>180</v>
      </c>
      <c r="S33" s="206"/>
    </row>
    <row r="34" spans="1:19" ht="114" customHeight="1">
      <c r="A34" s="203">
        <f t="shared" si="3"/>
        <v>25</v>
      </c>
      <c r="B34" s="204" t="s">
        <v>207</v>
      </c>
      <c r="C34" s="238" t="s">
        <v>404</v>
      </c>
      <c r="D34" s="205" t="s">
        <v>209</v>
      </c>
      <c r="E34" s="236" t="s">
        <v>42</v>
      </c>
      <c r="F34" s="236">
        <v>63</v>
      </c>
      <c r="G34" s="236">
        <v>21</v>
      </c>
      <c r="H34" s="206">
        <v>15906.174999999999</v>
      </c>
      <c r="I34" s="206">
        <v>9800</v>
      </c>
      <c r="J34" s="206">
        <v>5000</v>
      </c>
      <c r="K34" s="206"/>
      <c r="L34" s="204"/>
      <c r="M34" s="204" t="s">
        <v>405</v>
      </c>
      <c r="N34" s="204" t="s">
        <v>294</v>
      </c>
      <c r="O34" s="237"/>
      <c r="P34" s="206">
        <v>12059.2</v>
      </c>
      <c r="Q34" s="206"/>
      <c r="R34" s="206" t="s">
        <v>180</v>
      </c>
      <c r="S34" s="206" t="s">
        <v>362</v>
      </c>
    </row>
    <row r="35" spans="1:19" ht="88.5" customHeight="1">
      <c r="A35" s="203">
        <f t="shared" si="3"/>
        <v>26</v>
      </c>
      <c r="B35" s="204" t="s">
        <v>211</v>
      </c>
      <c r="C35" s="204" t="s">
        <v>295</v>
      </c>
      <c r="D35" s="205" t="s">
        <v>213</v>
      </c>
      <c r="E35" s="205" t="s">
        <v>42</v>
      </c>
      <c r="F35" s="205"/>
      <c r="G35" s="205">
        <v>132</v>
      </c>
      <c r="H35" s="206">
        <v>21715.671999999999</v>
      </c>
      <c r="I35" s="206">
        <v>12000</v>
      </c>
      <c r="J35" s="206">
        <v>6000</v>
      </c>
      <c r="K35" s="206"/>
      <c r="L35" s="204"/>
      <c r="M35" s="204" t="s">
        <v>406</v>
      </c>
      <c r="N35" s="204" t="s">
        <v>333</v>
      </c>
      <c r="O35" s="207"/>
      <c r="P35" s="206">
        <v>4333.3</v>
      </c>
      <c r="Q35" s="206"/>
      <c r="R35" s="206" t="s">
        <v>180</v>
      </c>
      <c r="S35" s="206" t="s">
        <v>330</v>
      </c>
    </row>
    <row r="36" spans="1:19" ht="63" customHeight="1">
      <c r="A36" s="33">
        <f t="shared" si="3"/>
        <v>27</v>
      </c>
      <c r="B36" s="182" t="s">
        <v>407</v>
      </c>
      <c r="C36" s="26" t="s">
        <v>408</v>
      </c>
      <c r="D36" s="32" t="s">
        <v>409</v>
      </c>
      <c r="E36" s="192"/>
      <c r="F36" s="192"/>
      <c r="G36" s="27">
        <v>80</v>
      </c>
      <c r="H36" s="144">
        <v>4000</v>
      </c>
      <c r="I36" s="144">
        <v>4000</v>
      </c>
      <c r="J36" s="144"/>
      <c r="K36" s="144">
        <v>4000</v>
      </c>
      <c r="L36" s="192"/>
      <c r="M36" s="152" t="s">
        <v>410</v>
      </c>
      <c r="N36" s="31" t="s">
        <v>333</v>
      </c>
      <c r="O36" s="192"/>
      <c r="P36" s="192"/>
      <c r="Q36" s="192"/>
      <c r="R36" s="24" t="s">
        <v>180</v>
      </c>
      <c r="S36" s="24" t="s">
        <v>335</v>
      </c>
    </row>
    <row r="37" spans="1:19" ht="70.5" customHeight="1">
      <c r="A37" s="203">
        <f t="shared" si="3"/>
        <v>28</v>
      </c>
      <c r="B37" s="208" t="s">
        <v>236</v>
      </c>
      <c r="C37" s="208" t="s">
        <v>237</v>
      </c>
      <c r="D37" s="205" t="s">
        <v>238</v>
      </c>
      <c r="E37" s="205" t="s">
        <v>42</v>
      </c>
      <c r="F37" s="205">
        <v>20</v>
      </c>
      <c r="G37" s="205"/>
      <c r="H37" s="206">
        <v>5000</v>
      </c>
      <c r="I37" s="206">
        <v>5000</v>
      </c>
      <c r="J37" s="206">
        <v>5000</v>
      </c>
      <c r="K37" s="206"/>
      <c r="L37" s="239"/>
      <c r="M37" s="208" t="s">
        <v>337</v>
      </c>
      <c r="N37" s="208" t="s">
        <v>308</v>
      </c>
      <c r="O37" s="240" t="s">
        <v>240</v>
      </c>
      <c r="P37" s="206">
        <v>16689.3</v>
      </c>
      <c r="Q37" s="206"/>
      <c r="R37" s="206" t="s">
        <v>180</v>
      </c>
      <c r="S37" s="206" t="s">
        <v>330</v>
      </c>
    </row>
    <row r="38" spans="1:19" ht="70.5" customHeight="1">
      <c r="A38" s="203">
        <f t="shared" si="3"/>
        <v>29</v>
      </c>
      <c r="B38" s="210" t="s">
        <v>165</v>
      </c>
      <c r="C38" s="210" t="s">
        <v>246</v>
      </c>
      <c r="D38" s="241" t="s">
        <v>247</v>
      </c>
      <c r="E38" s="241" t="s">
        <v>42</v>
      </c>
      <c r="F38" s="241"/>
      <c r="G38" s="214">
        <v>405</v>
      </c>
      <c r="H38" s="242"/>
      <c r="I38" s="242"/>
      <c r="J38" s="242"/>
      <c r="K38" s="242"/>
      <c r="L38" s="243"/>
      <c r="M38" s="210" t="s">
        <v>374</v>
      </c>
      <c r="N38" s="210" t="s">
        <v>375</v>
      </c>
      <c r="O38" s="243"/>
      <c r="P38" s="206">
        <v>68436.2</v>
      </c>
      <c r="Q38" s="206">
        <v>117000</v>
      </c>
      <c r="R38" s="212" t="s">
        <v>245</v>
      </c>
      <c r="S38" s="212" t="s">
        <v>362</v>
      </c>
    </row>
    <row r="39" spans="1:19" ht="73.5" customHeight="1">
      <c r="A39" s="203">
        <f t="shared" si="3"/>
        <v>30</v>
      </c>
      <c r="B39" s="210" t="s">
        <v>241</v>
      </c>
      <c r="C39" s="210" t="s">
        <v>242</v>
      </c>
      <c r="D39" s="241" t="s">
        <v>243</v>
      </c>
      <c r="E39" s="243"/>
      <c r="F39" s="241"/>
      <c r="G39" s="214">
        <v>240</v>
      </c>
      <c r="H39" s="244">
        <v>15000</v>
      </c>
      <c r="I39" s="244">
        <v>15000</v>
      </c>
      <c r="J39" s="245">
        <v>5000</v>
      </c>
      <c r="K39" s="242"/>
      <c r="L39" s="210"/>
      <c r="M39" s="204" t="s">
        <v>376</v>
      </c>
      <c r="N39" s="210" t="s">
        <v>310</v>
      </c>
      <c r="O39" s="243"/>
      <c r="P39" s="206">
        <v>7607.1</v>
      </c>
      <c r="Q39" s="242"/>
      <c r="R39" s="212" t="s">
        <v>245</v>
      </c>
      <c r="S39" s="212" t="s">
        <v>362</v>
      </c>
    </row>
    <row r="40" spans="1:19" ht="87" customHeight="1">
      <c r="A40" s="203">
        <f t="shared" si="3"/>
        <v>31</v>
      </c>
      <c r="B40" s="208" t="s">
        <v>220</v>
      </c>
      <c r="C40" s="208" t="s">
        <v>221</v>
      </c>
      <c r="D40" s="205" t="s">
        <v>222</v>
      </c>
      <c r="E40" s="205" t="s">
        <v>42</v>
      </c>
      <c r="F40" s="205">
        <v>60</v>
      </c>
      <c r="G40" s="205"/>
      <c r="H40" s="206">
        <v>20000</v>
      </c>
      <c r="I40" s="206">
        <v>20000</v>
      </c>
      <c r="J40" s="206"/>
      <c r="K40" s="206"/>
      <c r="L40" s="208"/>
      <c r="M40" s="208" t="s">
        <v>334</v>
      </c>
      <c r="N40" s="208" t="s">
        <v>306</v>
      </c>
      <c r="O40" s="240" t="s">
        <v>224</v>
      </c>
      <c r="P40" s="206">
        <v>9685.1</v>
      </c>
      <c r="Q40" s="206"/>
      <c r="R40" s="206" t="s">
        <v>180</v>
      </c>
      <c r="S40" s="206" t="s">
        <v>335</v>
      </c>
    </row>
    <row r="41" spans="1:19" ht="57.75" customHeight="1">
      <c r="A41" s="33">
        <f t="shared" si="3"/>
        <v>32</v>
      </c>
      <c r="B41" s="246" t="s">
        <v>249</v>
      </c>
      <c r="C41" s="246" t="s">
        <v>411</v>
      </c>
      <c r="D41" s="32" t="s">
        <v>251</v>
      </c>
      <c r="E41" s="247"/>
      <c r="F41" s="247"/>
      <c r="G41" s="32">
        <v>54</v>
      </c>
      <c r="H41" s="189">
        <v>5000</v>
      </c>
      <c r="I41" s="189">
        <v>5000</v>
      </c>
      <c r="J41" s="189">
        <v>5000</v>
      </c>
      <c r="K41" s="247"/>
      <c r="L41" s="247"/>
      <c r="M41" s="31" t="s">
        <v>412</v>
      </c>
      <c r="N41" s="247"/>
      <c r="O41" s="247"/>
      <c r="P41" s="189">
        <v>8283.2000000000007</v>
      </c>
      <c r="Q41" s="247"/>
      <c r="R41" s="24" t="s">
        <v>180</v>
      </c>
      <c r="S41" s="247"/>
    </row>
    <row r="42" spans="1:19" ht="57.75" customHeight="1">
      <c r="A42" s="33">
        <f t="shared" si="3"/>
        <v>33</v>
      </c>
      <c r="B42" s="248" t="s">
        <v>249</v>
      </c>
      <c r="C42" s="248" t="s">
        <v>413</v>
      </c>
      <c r="D42" s="32" t="s">
        <v>251</v>
      </c>
      <c r="E42" s="247"/>
      <c r="F42" s="247"/>
      <c r="G42" s="32">
        <v>60</v>
      </c>
      <c r="H42" s="189">
        <v>2000</v>
      </c>
      <c r="I42" s="189">
        <v>2000</v>
      </c>
      <c r="J42" s="189"/>
      <c r="K42" s="247"/>
      <c r="L42" s="247"/>
      <c r="M42" s="31" t="s">
        <v>414</v>
      </c>
      <c r="N42" s="247"/>
      <c r="O42" s="247"/>
      <c r="P42" s="189">
        <v>8283.2000000000007</v>
      </c>
      <c r="Q42" s="247"/>
      <c r="R42" s="24" t="s">
        <v>180</v>
      </c>
      <c r="S42" s="247"/>
    </row>
    <row r="43" spans="1:19" ht="102" customHeight="1">
      <c r="A43" s="33">
        <f t="shared" si="3"/>
        <v>34</v>
      </c>
      <c r="B43" s="152" t="s">
        <v>225</v>
      </c>
      <c r="C43" s="152" t="s">
        <v>226</v>
      </c>
      <c r="D43" s="153" t="s">
        <v>227</v>
      </c>
      <c r="E43" s="157" t="s">
        <v>42</v>
      </c>
      <c r="F43" s="153">
        <v>360</v>
      </c>
      <c r="G43" s="147"/>
      <c r="H43" s="144">
        <v>25000</v>
      </c>
      <c r="I43" s="144">
        <v>25000</v>
      </c>
      <c r="J43" s="144"/>
      <c r="K43" s="144"/>
      <c r="L43" s="159"/>
      <c r="M43" s="152" t="s">
        <v>336</v>
      </c>
      <c r="N43" s="152" t="s">
        <v>307</v>
      </c>
      <c r="O43" s="156" t="s">
        <v>229</v>
      </c>
      <c r="P43" s="144">
        <v>37132.199999999997</v>
      </c>
      <c r="Q43" s="144"/>
      <c r="R43" s="144" t="s">
        <v>180</v>
      </c>
      <c r="S43" s="144"/>
    </row>
    <row r="44" spans="1:19" ht="73.5" customHeight="1">
      <c r="A44" s="203">
        <f t="shared" si="3"/>
        <v>35</v>
      </c>
      <c r="B44" s="210" t="s">
        <v>377</v>
      </c>
      <c r="C44" s="210" t="s">
        <v>378</v>
      </c>
      <c r="D44" s="214" t="s">
        <v>183</v>
      </c>
      <c r="E44" s="249"/>
      <c r="F44" s="250"/>
      <c r="G44" s="205">
        <v>40</v>
      </c>
      <c r="H44" s="249"/>
      <c r="I44" s="249"/>
      <c r="J44" s="249"/>
      <c r="K44" s="249"/>
      <c r="L44" s="249"/>
      <c r="M44" s="204" t="s">
        <v>379</v>
      </c>
      <c r="N44" s="210" t="s">
        <v>380</v>
      </c>
      <c r="O44" s="249"/>
      <c r="P44" s="206">
        <v>2372.3000000000002</v>
      </c>
      <c r="Q44" s="249"/>
      <c r="R44" s="206" t="s">
        <v>180</v>
      </c>
      <c r="S44" s="212" t="s">
        <v>381</v>
      </c>
    </row>
    <row r="46" spans="1:19" ht="15.75" customHeight="1">
      <c r="A46" s="166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</row>
    <row r="47" spans="1:19" ht="15.75" customHeight="1">
      <c r="A47" s="166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</row>
    <row r="48" spans="1:19" ht="15.75" customHeight="1">
      <c r="A48" s="166"/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</row>
    <row r="49" spans="1:19" ht="15.75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</row>
    <row r="50" spans="1:19" ht="15.75" customHeigh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</row>
    <row r="51" spans="1:19" ht="15.75" customHeigh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</row>
    <row r="52" spans="1:19" ht="15.75" customHeight="1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</row>
    <row r="53" spans="1:19" ht="15.75" customHeight="1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</row>
    <row r="54" spans="1:19" ht="15.75" customHeight="1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</row>
    <row r="55" spans="1:19" ht="15.75" customHeight="1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</row>
    <row r="56" spans="1:19" ht="15.75" customHeight="1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</row>
    <row r="57" spans="1:19" ht="15.75" customHeight="1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</row>
    <row r="58" spans="1:19" ht="15.75" customHeight="1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</row>
    <row r="59" spans="1:19" ht="15.75" customHeight="1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</row>
    <row r="60" spans="1:19" ht="15.75" customHeight="1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</row>
    <row r="61" spans="1:19" ht="15.75" customHeight="1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</row>
    <row r="62" spans="1:19" ht="15.75" customHeight="1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</row>
    <row r="63" spans="1:19" ht="15.75" customHeight="1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</row>
    <row r="64" spans="1:19" ht="15.75" customHeight="1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</row>
    <row r="65" spans="1:19" ht="15.75" customHeight="1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</row>
    <row r="66" spans="1:19" ht="15.75" customHeight="1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</row>
    <row r="67" spans="1:19" ht="15.75" customHeight="1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</row>
    <row r="68" spans="1:19" ht="15.75" customHeight="1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</row>
    <row r="69" spans="1:19" ht="15.75" customHeight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</row>
    <row r="70" spans="1:19" ht="15.75" customHeight="1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</row>
    <row r="71" spans="1:19" ht="15.75" customHeight="1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</row>
    <row r="72" spans="1:19" ht="15.75" customHeight="1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</row>
    <row r="73" spans="1:19" ht="15.75" customHeight="1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</row>
    <row r="74" spans="1:19" ht="15.75" customHeight="1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</row>
    <row r="75" spans="1:19" ht="15.75" customHeight="1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</row>
    <row r="76" spans="1:19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</row>
    <row r="77" spans="1:19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</row>
    <row r="78" spans="1:19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</row>
    <row r="79" spans="1:19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</row>
    <row r="80" spans="1:19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</row>
    <row r="81" spans="1:19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</row>
    <row r="82" spans="1:19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</row>
    <row r="83" spans="1:19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</row>
    <row r="84" spans="1:19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</row>
    <row r="85" spans="1:19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</row>
    <row r="86" spans="1:19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</row>
    <row r="87" spans="1:19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</row>
    <row r="88" spans="1:19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</row>
    <row r="89" spans="1:19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</row>
    <row r="90" spans="1:19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</row>
    <row r="91" spans="1:19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</row>
    <row r="92" spans="1:19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</row>
    <row r="93" spans="1:19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</row>
    <row r="94" spans="1:19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</row>
    <row r="95" spans="1:19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</row>
    <row r="96" spans="1:19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</row>
    <row r="97" spans="1:19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</row>
    <row r="98" spans="1:19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</row>
    <row r="99" spans="1:19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</row>
    <row r="100" spans="1:19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</row>
    <row r="101" spans="1:19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</row>
    <row r="102" spans="1:19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</row>
    <row r="103" spans="1:19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</row>
    <row r="104" spans="1:19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</row>
    <row r="105" spans="1:19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</row>
    <row r="106" spans="1:19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</row>
    <row r="107" spans="1:19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</row>
    <row r="108" spans="1:19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</row>
    <row r="109" spans="1:19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</row>
    <row r="110" spans="1:19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</row>
    <row r="111" spans="1:19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</row>
    <row r="112" spans="1:19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</row>
    <row r="113" spans="1:19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</row>
    <row r="114" spans="1:19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</row>
    <row r="115" spans="1:19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</row>
    <row r="116" spans="1:19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</row>
    <row r="117" spans="1:19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</row>
    <row r="118" spans="1:19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</row>
    <row r="119" spans="1:19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</row>
    <row r="120" spans="1:19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</row>
    <row r="121" spans="1:19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</row>
    <row r="122" spans="1:19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</row>
    <row r="123" spans="1:19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</row>
    <row r="124" spans="1:19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</row>
    <row r="125" spans="1:19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</row>
    <row r="126" spans="1:19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</row>
    <row r="127" spans="1:19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</row>
    <row r="128" spans="1:19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</row>
    <row r="129" spans="1:19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</row>
    <row r="130" spans="1:19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</row>
    <row r="131" spans="1:19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</row>
    <row r="132" spans="1:19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  <c r="R132" s="166"/>
      <c r="S132" s="166"/>
    </row>
    <row r="133" spans="1:19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</row>
    <row r="134" spans="1:19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P134" s="166"/>
      <c r="Q134" s="166"/>
      <c r="R134" s="166"/>
      <c r="S134" s="166"/>
    </row>
    <row r="135" spans="1:19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</row>
    <row r="136" spans="1:19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</row>
    <row r="137" spans="1:19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66"/>
      <c r="S137" s="166"/>
    </row>
    <row r="138" spans="1:19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P138" s="166"/>
      <c r="Q138" s="166"/>
      <c r="R138" s="166"/>
      <c r="S138" s="166"/>
    </row>
    <row r="139" spans="1:19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P139" s="166"/>
      <c r="Q139" s="166"/>
      <c r="R139" s="166"/>
      <c r="S139" s="166"/>
    </row>
    <row r="140" spans="1:19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</row>
    <row r="141" spans="1:19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P141" s="166"/>
      <c r="Q141" s="166"/>
      <c r="R141" s="166"/>
      <c r="S141" s="166"/>
    </row>
    <row r="142" spans="1:19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</row>
    <row r="143" spans="1:19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</row>
    <row r="144" spans="1:19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</row>
    <row r="145" spans="1:19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</row>
    <row r="146" spans="1:19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</row>
    <row r="147" spans="1:19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</row>
    <row r="148" spans="1:19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</row>
    <row r="149" spans="1:19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</row>
    <row r="150" spans="1:19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</row>
    <row r="151" spans="1:19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</row>
    <row r="152" spans="1:19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</row>
    <row r="153" spans="1:19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</row>
    <row r="154" spans="1:19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</row>
    <row r="155" spans="1:19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</row>
    <row r="156" spans="1:19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</row>
    <row r="157" spans="1:19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</row>
    <row r="158" spans="1:19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</row>
    <row r="159" spans="1:19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</row>
    <row r="160" spans="1:19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</row>
    <row r="161" spans="1:19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</row>
    <row r="162" spans="1:19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</row>
    <row r="163" spans="1:19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</row>
    <row r="164" spans="1:19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</row>
    <row r="165" spans="1:19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</row>
    <row r="166" spans="1:19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</row>
    <row r="167" spans="1:19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</row>
    <row r="168" spans="1:19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</row>
    <row r="169" spans="1:19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</row>
    <row r="170" spans="1:19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</row>
    <row r="171" spans="1:19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</row>
    <row r="172" spans="1:19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</row>
    <row r="173" spans="1:19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</row>
    <row r="174" spans="1:19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</row>
    <row r="175" spans="1:19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</row>
    <row r="176" spans="1:19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</row>
    <row r="177" spans="1:19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</row>
    <row r="178" spans="1:19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</row>
    <row r="179" spans="1:19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</row>
    <row r="180" spans="1:19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</row>
    <row r="181" spans="1:19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</row>
    <row r="182" spans="1:19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</row>
    <row r="183" spans="1:19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</row>
    <row r="184" spans="1:19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</row>
    <row r="185" spans="1:19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</row>
    <row r="193" spans="1:19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</row>
    <row r="194" spans="1:19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</row>
    <row r="195" spans="1:19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</row>
    <row r="196" spans="1:19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</row>
    <row r="197" spans="1:19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</row>
    <row r="198" spans="1:19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</row>
    <row r="199" spans="1:19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</row>
    <row r="200" spans="1:19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</row>
    <row r="201" spans="1:19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</row>
    <row r="202" spans="1:19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</row>
    <row r="203" spans="1:19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</row>
    <row r="204" spans="1:19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</row>
    <row r="205" spans="1:19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</row>
    <row r="206" spans="1:19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</row>
    <row r="207" spans="1:19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66"/>
      <c r="R207" s="166"/>
      <c r="S207" s="166"/>
    </row>
    <row r="208" spans="1:19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</row>
    <row r="209" spans="1:19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</row>
    <row r="210" spans="1:19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</row>
    <row r="211" spans="1:19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</row>
    <row r="212" spans="1:19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</row>
    <row r="213" spans="1:19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</row>
    <row r="214" spans="1:19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</row>
    <row r="215" spans="1:19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66"/>
      <c r="S215" s="166"/>
    </row>
    <row r="216" spans="1:19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</row>
    <row r="217" spans="1:19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  <c r="S217" s="166"/>
    </row>
    <row r="218" spans="1:19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</row>
    <row r="219" spans="1:19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166"/>
      <c r="S219" s="166"/>
    </row>
    <row r="220" spans="1:19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</row>
    <row r="221" spans="1:19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</row>
    <row r="222" spans="1:19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</row>
    <row r="223" spans="1:19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</row>
    <row r="224" spans="1:19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</row>
    <row r="225" spans="1:19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</row>
    <row r="226" spans="1:19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</row>
    <row r="227" spans="1:19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</row>
    <row r="228" spans="1:19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</row>
    <row r="229" spans="1:19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</row>
    <row r="230" spans="1:19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</row>
    <row r="231" spans="1:19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166"/>
      <c r="R231" s="166"/>
      <c r="S231" s="166"/>
    </row>
    <row r="232" spans="1:19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</row>
    <row r="233" spans="1:19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</row>
    <row r="234" spans="1:19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</row>
    <row r="235" spans="1:19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</row>
    <row r="236" spans="1:19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</row>
    <row r="237" spans="1:19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</row>
    <row r="238" spans="1:19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</row>
    <row r="239" spans="1:19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</row>
    <row r="240" spans="1:19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</row>
    <row r="241" spans="1:19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</row>
    <row r="242" spans="1:19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</row>
    <row r="243" spans="1:19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</row>
    <row r="244" spans="1:19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  <c r="P244" s="166"/>
      <c r="Q244" s="166"/>
      <c r="R244" s="166"/>
      <c r="S244" s="166"/>
    </row>
    <row r="245" spans="1:19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</row>
    <row r="246" spans="1:19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</row>
    <row r="247" spans="1:19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</row>
    <row r="248" spans="1:19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</row>
    <row r="249" spans="1:19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</row>
    <row r="250" spans="1:19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</row>
    <row r="251" spans="1:19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  <c r="Q251" s="166"/>
      <c r="R251" s="166"/>
      <c r="S251" s="166"/>
    </row>
    <row r="252" spans="1:19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</row>
    <row r="253" spans="1:19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</row>
    <row r="254" spans="1:19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</row>
    <row r="255" spans="1:19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</row>
    <row r="256" spans="1:19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</row>
    <row r="257" spans="1:19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</row>
    <row r="258" spans="1:19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  <c r="O258" s="166"/>
      <c r="P258" s="166"/>
      <c r="Q258" s="166"/>
      <c r="R258" s="166"/>
      <c r="S258" s="166"/>
    </row>
    <row r="259" spans="1:19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166"/>
      <c r="L259" s="166"/>
      <c r="M259" s="166"/>
      <c r="N259" s="166"/>
      <c r="O259" s="166"/>
      <c r="P259" s="166"/>
      <c r="Q259" s="166"/>
      <c r="R259" s="166"/>
      <c r="S259" s="166"/>
    </row>
    <row r="260" spans="1:19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</row>
    <row r="261" spans="1:19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/>
      <c r="Q261" s="166"/>
      <c r="R261" s="166"/>
      <c r="S261" s="166"/>
    </row>
    <row r="262" spans="1:19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166"/>
      <c r="L262" s="166"/>
      <c r="M262" s="166"/>
      <c r="N262" s="166"/>
      <c r="O262" s="166"/>
      <c r="P262" s="166"/>
      <c r="Q262" s="166"/>
      <c r="R262" s="166"/>
      <c r="S262" s="166"/>
    </row>
    <row r="263" spans="1:19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</row>
    <row r="264" spans="1:19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</row>
    <row r="265" spans="1:19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</row>
    <row r="266" spans="1:19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166"/>
      <c r="L266" s="166"/>
      <c r="M266" s="166"/>
      <c r="N266" s="166"/>
      <c r="O266" s="166"/>
      <c r="P266" s="166"/>
      <c r="Q266" s="166"/>
      <c r="R266" s="166"/>
      <c r="S266" s="166"/>
    </row>
    <row r="267" spans="1:19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6"/>
      <c r="S267" s="166"/>
    </row>
    <row r="268" spans="1:19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166"/>
      <c r="L268" s="166"/>
      <c r="M268" s="166"/>
      <c r="N268" s="166"/>
      <c r="O268" s="166"/>
      <c r="P268" s="166"/>
      <c r="Q268" s="166"/>
      <c r="R268" s="166"/>
      <c r="S268" s="166"/>
    </row>
    <row r="269" spans="1:19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66"/>
      <c r="S269" s="166"/>
    </row>
    <row r="270" spans="1:19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  <c r="P270" s="166"/>
      <c r="Q270" s="166"/>
      <c r="R270" s="166"/>
      <c r="S270" s="166"/>
    </row>
    <row r="271" spans="1:19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</row>
    <row r="272" spans="1:19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</row>
    <row r="273" spans="1:19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66"/>
      <c r="S273" s="166"/>
    </row>
    <row r="274" spans="1:19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</row>
    <row r="275" spans="1:19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</row>
    <row r="276" spans="1:19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</row>
    <row r="277" spans="1:19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</row>
    <row r="278" spans="1:19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</row>
    <row r="279" spans="1:19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</row>
    <row r="280" spans="1:19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</row>
    <row r="281" spans="1:19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</row>
    <row r="282" spans="1:19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</row>
    <row r="283" spans="1:19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</row>
    <row r="284" spans="1:19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</row>
    <row r="285" spans="1:19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</row>
    <row r="286" spans="1:19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</row>
    <row r="287" spans="1:19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</row>
    <row r="288" spans="1:19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</row>
    <row r="289" spans="1:19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</row>
    <row r="290" spans="1:19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</row>
    <row r="291" spans="1:19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  <c r="O291" s="166"/>
      <c r="P291" s="166"/>
      <c r="Q291" s="166"/>
      <c r="R291" s="166"/>
      <c r="S291" s="166"/>
    </row>
    <row r="292" spans="1:19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</row>
    <row r="293" spans="1:19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</row>
    <row r="294" spans="1:19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</row>
    <row r="295" spans="1:19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</row>
    <row r="296" spans="1:19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</row>
    <row r="297" spans="1:19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</row>
    <row r="298" spans="1:19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166"/>
      <c r="L298" s="166"/>
      <c r="M298" s="166"/>
      <c r="N298" s="166"/>
      <c r="O298" s="166"/>
      <c r="P298" s="166"/>
      <c r="Q298" s="166"/>
      <c r="R298" s="166"/>
      <c r="S298" s="166"/>
    </row>
    <row r="299" spans="1:19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166"/>
      <c r="L299" s="166"/>
      <c r="M299" s="166"/>
      <c r="N299" s="166"/>
      <c r="O299" s="166"/>
      <c r="P299" s="166"/>
      <c r="Q299" s="166"/>
      <c r="R299" s="166"/>
      <c r="S299" s="166"/>
    </row>
    <row r="300" spans="1:19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166"/>
      <c r="L300" s="166"/>
      <c r="M300" s="166"/>
      <c r="N300" s="166"/>
      <c r="O300" s="166"/>
      <c r="P300" s="166"/>
      <c r="Q300" s="166"/>
      <c r="R300" s="166"/>
      <c r="S300" s="166"/>
    </row>
    <row r="301" spans="1:19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  <c r="S301" s="166"/>
    </row>
    <row r="302" spans="1:19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166"/>
      <c r="L302" s="166"/>
      <c r="M302" s="166"/>
      <c r="N302" s="166"/>
      <c r="O302" s="166"/>
      <c r="P302" s="166"/>
      <c r="Q302" s="166"/>
      <c r="R302" s="166"/>
      <c r="S302" s="166"/>
    </row>
    <row r="303" spans="1:19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166"/>
      <c r="L303" s="166"/>
      <c r="M303" s="166"/>
      <c r="N303" s="166"/>
      <c r="O303" s="166"/>
      <c r="P303" s="166"/>
      <c r="Q303" s="166"/>
      <c r="R303" s="166"/>
      <c r="S303" s="166"/>
    </row>
    <row r="304" spans="1:19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  <c r="P304" s="166"/>
      <c r="Q304" s="166"/>
      <c r="R304" s="166"/>
      <c r="S304" s="166"/>
    </row>
    <row r="305" spans="1:19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</row>
    <row r="306" spans="1:19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</row>
    <row r="307" spans="1:19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166"/>
      <c r="L307" s="166"/>
      <c r="M307" s="166"/>
      <c r="N307" s="166"/>
      <c r="O307" s="166"/>
      <c r="P307" s="166"/>
      <c r="Q307" s="166"/>
      <c r="R307" s="166"/>
      <c r="S307" s="166"/>
    </row>
    <row r="308" spans="1:19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</row>
    <row r="309" spans="1:19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</row>
    <row r="310" spans="1:19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</row>
    <row r="311" spans="1:19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166"/>
      <c r="L311" s="166"/>
      <c r="M311" s="166"/>
      <c r="N311" s="166"/>
      <c r="O311" s="166"/>
      <c r="P311" s="166"/>
      <c r="Q311" s="166"/>
      <c r="R311" s="166"/>
      <c r="S311" s="166"/>
    </row>
    <row r="312" spans="1:19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166"/>
      <c r="L312" s="166"/>
      <c r="M312" s="166"/>
      <c r="N312" s="166"/>
      <c r="O312" s="166"/>
      <c r="P312" s="166"/>
      <c r="Q312" s="166"/>
      <c r="R312" s="166"/>
      <c r="S312" s="166"/>
    </row>
    <row r="313" spans="1:19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166"/>
      <c r="L313" s="166"/>
      <c r="M313" s="166"/>
      <c r="N313" s="166"/>
      <c r="O313" s="166"/>
      <c r="P313" s="166"/>
      <c r="Q313" s="166"/>
      <c r="R313" s="166"/>
      <c r="S313" s="166"/>
    </row>
    <row r="314" spans="1:19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</row>
    <row r="315" spans="1:19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166"/>
      <c r="L315" s="166"/>
      <c r="M315" s="166"/>
      <c r="N315" s="166"/>
      <c r="O315" s="166"/>
      <c r="P315" s="166"/>
      <c r="Q315" s="166"/>
      <c r="R315" s="166"/>
      <c r="S315" s="166"/>
    </row>
    <row r="316" spans="1:19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166"/>
      <c r="L316" s="166"/>
      <c r="M316" s="166"/>
      <c r="N316" s="166"/>
      <c r="O316" s="166"/>
      <c r="P316" s="166"/>
      <c r="Q316" s="166"/>
      <c r="R316" s="166"/>
      <c r="S316" s="166"/>
    </row>
    <row r="317" spans="1:19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166"/>
      <c r="L317" s="166"/>
      <c r="M317" s="166"/>
      <c r="N317" s="166"/>
      <c r="O317" s="166"/>
      <c r="P317" s="166"/>
      <c r="Q317" s="166"/>
      <c r="R317" s="166"/>
      <c r="S317" s="166"/>
    </row>
    <row r="318" spans="1:19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166"/>
      <c r="L318" s="166"/>
      <c r="M318" s="166"/>
      <c r="N318" s="166"/>
      <c r="O318" s="166"/>
      <c r="P318" s="166"/>
      <c r="Q318" s="166"/>
      <c r="R318" s="166"/>
      <c r="S318" s="166"/>
    </row>
    <row r="319" spans="1:19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166"/>
      <c r="L319" s="166"/>
      <c r="M319" s="166"/>
      <c r="N319" s="166"/>
      <c r="O319" s="166"/>
      <c r="P319" s="166"/>
      <c r="Q319" s="166"/>
      <c r="R319" s="166"/>
      <c r="S319" s="166"/>
    </row>
    <row r="320" spans="1:19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166"/>
      <c r="L320" s="166"/>
      <c r="M320" s="166"/>
      <c r="N320" s="166"/>
      <c r="O320" s="166"/>
      <c r="P320" s="166"/>
      <c r="Q320" s="166"/>
      <c r="R320" s="166"/>
      <c r="S320" s="166"/>
    </row>
    <row r="321" spans="1:19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166"/>
      <c r="L321" s="166"/>
      <c r="M321" s="166"/>
      <c r="N321" s="166"/>
      <c r="O321" s="166"/>
      <c r="P321" s="166"/>
      <c r="Q321" s="166"/>
      <c r="R321" s="166"/>
      <c r="S321" s="166"/>
    </row>
    <row r="322" spans="1:19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166"/>
      <c r="L322" s="166"/>
      <c r="M322" s="166"/>
      <c r="N322" s="166"/>
      <c r="O322" s="166"/>
      <c r="P322" s="166"/>
      <c r="Q322" s="166"/>
      <c r="R322" s="166"/>
      <c r="S322" s="166"/>
    </row>
    <row r="323" spans="1:19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166"/>
      <c r="L323" s="166"/>
      <c r="M323" s="166"/>
      <c r="N323" s="166"/>
      <c r="O323" s="166"/>
      <c r="P323" s="166"/>
      <c r="Q323" s="166"/>
      <c r="R323" s="166"/>
      <c r="S323" s="166"/>
    </row>
    <row r="324" spans="1:19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</row>
    <row r="325" spans="1:19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</row>
    <row r="326" spans="1:19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166"/>
      <c r="L326" s="166"/>
      <c r="M326" s="166"/>
      <c r="N326" s="166"/>
      <c r="O326" s="166"/>
      <c r="P326" s="166"/>
      <c r="Q326" s="166"/>
      <c r="R326" s="166"/>
      <c r="S326" s="166"/>
    </row>
    <row r="327" spans="1:19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166"/>
      <c r="L327" s="166"/>
      <c r="M327" s="166"/>
      <c r="N327" s="166"/>
      <c r="O327" s="166"/>
      <c r="P327" s="166"/>
      <c r="Q327" s="166"/>
      <c r="R327" s="166"/>
      <c r="S327" s="166"/>
    </row>
    <row r="328" spans="1:19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166"/>
      <c r="L328" s="166"/>
      <c r="M328" s="166"/>
      <c r="N328" s="166"/>
      <c r="O328" s="166"/>
      <c r="P328" s="166"/>
      <c r="Q328" s="166"/>
      <c r="R328" s="166"/>
      <c r="S328" s="166"/>
    </row>
    <row r="329" spans="1:19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166"/>
      <c r="L329" s="166"/>
      <c r="M329" s="166"/>
      <c r="N329" s="166"/>
      <c r="O329" s="166"/>
      <c r="P329" s="166"/>
      <c r="Q329" s="166"/>
      <c r="R329" s="166"/>
      <c r="S329" s="166"/>
    </row>
    <row r="330" spans="1:19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</row>
    <row r="331" spans="1:19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166"/>
      <c r="L331" s="166"/>
      <c r="M331" s="166"/>
      <c r="N331" s="166"/>
      <c r="O331" s="166"/>
      <c r="P331" s="166"/>
      <c r="Q331" s="166"/>
      <c r="R331" s="166"/>
      <c r="S331" s="166"/>
    </row>
    <row r="332" spans="1:19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166"/>
      <c r="L332" s="166"/>
      <c r="M332" s="166"/>
      <c r="N332" s="166"/>
      <c r="O332" s="166"/>
      <c r="P332" s="166"/>
      <c r="Q332" s="166"/>
      <c r="R332" s="166"/>
      <c r="S332" s="166"/>
    </row>
    <row r="333" spans="1:19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166"/>
      <c r="L333" s="166"/>
      <c r="M333" s="166"/>
      <c r="N333" s="166"/>
      <c r="O333" s="166"/>
      <c r="P333" s="166"/>
      <c r="Q333" s="166"/>
      <c r="R333" s="166"/>
      <c r="S333" s="166"/>
    </row>
    <row r="334" spans="1:19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166"/>
      <c r="L334" s="166"/>
      <c r="M334" s="166"/>
      <c r="N334" s="166"/>
      <c r="O334" s="166"/>
      <c r="P334" s="166"/>
      <c r="Q334" s="166"/>
      <c r="R334" s="166"/>
      <c r="S334" s="166"/>
    </row>
    <row r="335" spans="1:19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  <c r="P335" s="166"/>
      <c r="Q335" s="166"/>
      <c r="R335" s="166"/>
      <c r="S335" s="166"/>
    </row>
    <row r="336" spans="1:19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166"/>
      <c r="L336" s="166"/>
      <c r="M336" s="166"/>
      <c r="N336" s="166"/>
      <c r="O336" s="166"/>
      <c r="P336" s="166"/>
      <c r="Q336" s="166"/>
      <c r="R336" s="166"/>
      <c r="S336" s="166"/>
    </row>
    <row r="337" spans="1:19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166"/>
      <c r="L337" s="166"/>
      <c r="M337" s="166"/>
      <c r="N337" s="166"/>
      <c r="O337" s="166"/>
      <c r="P337" s="166"/>
      <c r="Q337" s="166"/>
      <c r="R337" s="166"/>
      <c r="S337" s="166"/>
    </row>
    <row r="338" spans="1:19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166"/>
      <c r="L338" s="166"/>
      <c r="M338" s="166"/>
      <c r="N338" s="166"/>
      <c r="O338" s="166"/>
      <c r="P338" s="166"/>
      <c r="Q338" s="166"/>
      <c r="R338" s="166"/>
      <c r="S338" s="166"/>
    </row>
    <row r="339" spans="1:19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166"/>
      <c r="L339" s="166"/>
      <c r="M339" s="166"/>
      <c r="N339" s="166"/>
      <c r="O339" s="166"/>
      <c r="P339" s="166"/>
      <c r="Q339" s="166"/>
      <c r="R339" s="166"/>
      <c r="S339" s="166"/>
    </row>
    <row r="340" spans="1:19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166"/>
      <c r="L340" s="166"/>
      <c r="M340" s="166"/>
      <c r="N340" s="166"/>
      <c r="O340" s="166"/>
      <c r="P340" s="166"/>
      <c r="Q340" s="166"/>
      <c r="R340" s="166"/>
      <c r="S340" s="166"/>
    </row>
    <row r="341" spans="1:19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166"/>
      <c r="L341" s="166"/>
      <c r="M341" s="166"/>
      <c r="N341" s="166"/>
      <c r="O341" s="166"/>
      <c r="P341" s="166"/>
      <c r="Q341" s="166"/>
      <c r="R341" s="166"/>
      <c r="S341" s="166"/>
    </row>
    <row r="342" spans="1:19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166"/>
      <c r="L342" s="166"/>
      <c r="M342" s="166"/>
      <c r="N342" s="166"/>
      <c r="O342" s="166"/>
      <c r="P342" s="166"/>
      <c r="Q342" s="166"/>
      <c r="R342" s="166"/>
      <c r="S342" s="166"/>
    </row>
    <row r="343" spans="1:19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166"/>
      <c r="L343" s="166"/>
      <c r="M343" s="166"/>
      <c r="N343" s="166"/>
      <c r="O343" s="166"/>
      <c r="P343" s="166"/>
      <c r="Q343" s="166"/>
      <c r="R343" s="166"/>
      <c r="S343" s="166"/>
    </row>
    <row r="344" spans="1:19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166"/>
      <c r="L344" s="166"/>
      <c r="M344" s="166"/>
      <c r="N344" s="166"/>
      <c r="O344" s="166"/>
      <c r="P344" s="166"/>
      <c r="Q344" s="166"/>
      <c r="R344" s="166"/>
      <c r="S344" s="166"/>
    </row>
    <row r="345" spans="1:19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166"/>
      <c r="L345" s="166"/>
      <c r="M345" s="166"/>
      <c r="N345" s="166"/>
      <c r="O345" s="166"/>
      <c r="P345" s="166"/>
      <c r="Q345" s="166"/>
      <c r="R345" s="166"/>
      <c r="S345" s="166"/>
    </row>
    <row r="346" spans="1:19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166"/>
      <c r="L346" s="166"/>
      <c r="M346" s="166"/>
      <c r="N346" s="166"/>
      <c r="O346" s="166"/>
      <c r="P346" s="166"/>
      <c r="Q346" s="166"/>
      <c r="R346" s="166"/>
      <c r="S346" s="166"/>
    </row>
    <row r="347" spans="1:19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166"/>
      <c r="L347" s="166"/>
      <c r="M347" s="166"/>
      <c r="N347" s="166"/>
      <c r="O347" s="166"/>
      <c r="P347" s="166"/>
      <c r="Q347" s="166"/>
      <c r="R347" s="166"/>
      <c r="S347" s="166"/>
    </row>
    <row r="348" spans="1:19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166"/>
      <c r="L348" s="166"/>
      <c r="M348" s="166"/>
      <c r="N348" s="166"/>
      <c r="O348" s="166"/>
      <c r="P348" s="166"/>
      <c r="Q348" s="166"/>
      <c r="R348" s="166"/>
      <c r="S348" s="166"/>
    </row>
    <row r="349" spans="1:19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166"/>
      <c r="L349" s="166"/>
      <c r="M349" s="166"/>
      <c r="N349" s="166"/>
      <c r="O349" s="166"/>
      <c r="P349" s="166"/>
      <c r="Q349" s="166"/>
      <c r="R349" s="166"/>
      <c r="S349" s="166"/>
    </row>
    <row r="350" spans="1:19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</row>
    <row r="351" spans="1:19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166"/>
      <c r="L351" s="166"/>
      <c r="M351" s="166"/>
      <c r="N351" s="166"/>
      <c r="O351" s="166"/>
      <c r="P351" s="166"/>
      <c r="Q351" s="166"/>
      <c r="R351" s="166"/>
      <c r="S351" s="166"/>
    </row>
    <row r="352" spans="1:19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166"/>
      <c r="L352" s="166"/>
      <c r="M352" s="166"/>
      <c r="N352" s="166"/>
      <c r="O352" s="166"/>
      <c r="P352" s="166"/>
      <c r="Q352" s="166"/>
      <c r="R352" s="166"/>
      <c r="S352" s="166"/>
    </row>
    <row r="353" spans="1:19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166"/>
      <c r="L353" s="166"/>
      <c r="M353" s="166"/>
      <c r="N353" s="166"/>
      <c r="O353" s="166"/>
      <c r="P353" s="166"/>
      <c r="Q353" s="166"/>
      <c r="R353" s="166"/>
      <c r="S353" s="166"/>
    </row>
    <row r="354" spans="1:19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166"/>
      <c r="L354" s="166"/>
      <c r="M354" s="166"/>
      <c r="N354" s="166"/>
      <c r="O354" s="166"/>
      <c r="P354" s="166"/>
      <c r="Q354" s="166"/>
      <c r="R354" s="166"/>
      <c r="S354" s="166"/>
    </row>
    <row r="355" spans="1:19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166"/>
      <c r="L355" s="166"/>
      <c r="M355" s="166"/>
      <c r="N355" s="166"/>
      <c r="O355" s="166"/>
      <c r="P355" s="166"/>
      <c r="Q355" s="166"/>
      <c r="R355" s="166"/>
      <c r="S355" s="166"/>
    </row>
    <row r="356" spans="1:19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166"/>
      <c r="L356" s="166"/>
      <c r="M356" s="166"/>
      <c r="N356" s="166"/>
      <c r="O356" s="166"/>
      <c r="P356" s="166"/>
      <c r="Q356" s="166"/>
      <c r="R356" s="166"/>
      <c r="S356" s="166"/>
    </row>
    <row r="357" spans="1:19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166"/>
      <c r="L357" s="166"/>
      <c r="M357" s="166"/>
      <c r="N357" s="166"/>
      <c r="O357" s="166"/>
      <c r="P357" s="166"/>
      <c r="Q357" s="166"/>
      <c r="R357" s="166"/>
      <c r="S357" s="166"/>
    </row>
    <row r="358" spans="1:19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166"/>
      <c r="L358" s="166"/>
      <c r="M358" s="166"/>
      <c r="N358" s="166"/>
      <c r="O358" s="166"/>
      <c r="P358" s="166"/>
      <c r="Q358" s="166"/>
      <c r="R358" s="166"/>
      <c r="S358" s="166"/>
    </row>
    <row r="359" spans="1:19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  <c r="R359" s="166"/>
      <c r="S359" s="166"/>
    </row>
    <row r="360" spans="1:19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166"/>
      <c r="L360" s="166"/>
      <c r="M360" s="166"/>
      <c r="N360" s="166"/>
      <c r="O360" s="166"/>
      <c r="P360" s="166"/>
      <c r="Q360" s="166"/>
      <c r="R360" s="166"/>
      <c r="S360" s="166"/>
    </row>
    <row r="361" spans="1:19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166"/>
      <c r="L361" s="166"/>
      <c r="M361" s="166"/>
      <c r="N361" s="166"/>
      <c r="O361" s="166"/>
      <c r="P361" s="166"/>
      <c r="Q361" s="166"/>
      <c r="R361" s="166"/>
      <c r="S361" s="166"/>
    </row>
    <row r="362" spans="1:19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166"/>
      <c r="L362" s="166"/>
      <c r="M362" s="166"/>
      <c r="N362" s="166"/>
      <c r="O362" s="166"/>
      <c r="P362" s="166"/>
      <c r="Q362" s="166"/>
      <c r="R362" s="166"/>
      <c r="S362" s="166"/>
    </row>
    <row r="363" spans="1:19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166"/>
      <c r="L363" s="166"/>
      <c r="M363" s="166"/>
      <c r="N363" s="166"/>
      <c r="O363" s="166"/>
      <c r="P363" s="166"/>
      <c r="Q363" s="166"/>
      <c r="R363" s="166"/>
      <c r="S363" s="166"/>
    </row>
    <row r="364" spans="1:19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  <c r="P364" s="166"/>
      <c r="Q364" s="166"/>
      <c r="R364" s="166"/>
      <c r="S364" s="166"/>
    </row>
    <row r="365" spans="1:19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166"/>
      <c r="L365" s="166"/>
      <c r="M365" s="166"/>
      <c r="N365" s="166"/>
      <c r="O365" s="166"/>
      <c r="P365" s="166"/>
      <c r="Q365" s="166"/>
      <c r="R365" s="166"/>
      <c r="S365" s="166"/>
    </row>
    <row r="366" spans="1:19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166"/>
      <c r="L366" s="166"/>
      <c r="M366" s="166"/>
      <c r="N366" s="166"/>
      <c r="O366" s="166"/>
      <c r="P366" s="166"/>
      <c r="Q366" s="166"/>
      <c r="R366" s="166"/>
      <c r="S366" s="166"/>
    </row>
    <row r="367" spans="1:19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166"/>
      <c r="L367" s="166"/>
      <c r="M367" s="166"/>
      <c r="N367" s="166"/>
      <c r="O367" s="166"/>
      <c r="P367" s="166"/>
      <c r="Q367" s="166"/>
      <c r="R367" s="166"/>
      <c r="S367" s="166"/>
    </row>
    <row r="368" spans="1:19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  <c r="O368" s="166"/>
      <c r="P368" s="166"/>
      <c r="Q368" s="166"/>
      <c r="R368" s="166"/>
      <c r="S368" s="166"/>
    </row>
    <row r="369" spans="1:19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</row>
    <row r="370" spans="1:19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166"/>
      <c r="L370" s="166"/>
      <c r="M370" s="166"/>
      <c r="N370" s="166"/>
      <c r="O370" s="166"/>
      <c r="P370" s="166"/>
      <c r="Q370" s="166"/>
      <c r="R370" s="166"/>
      <c r="S370" s="166"/>
    </row>
    <row r="371" spans="1:19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166"/>
      <c r="L371" s="166"/>
      <c r="M371" s="166"/>
      <c r="N371" s="166"/>
      <c r="O371" s="166"/>
      <c r="P371" s="166"/>
      <c r="Q371" s="166"/>
      <c r="R371" s="166"/>
      <c r="S371" s="166"/>
    </row>
    <row r="372" spans="1:19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  <c r="Q372" s="166"/>
      <c r="R372" s="166"/>
      <c r="S372" s="166"/>
    </row>
    <row r="373" spans="1:19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166"/>
      <c r="L373" s="166"/>
      <c r="M373" s="166"/>
      <c r="N373" s="166"/>
      <c r="O373" s="166"/>
      <c r="P373" s="166"/>
      <c r="Q373" s="166"/>
      <c r="R373" s="166"/>
      <c r="S373" s="166"/>
    </row>
    <row r="374" spans="1:19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</row>
    <row r="375" spans="1:19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166"/>
      <c r="L375" s="166"/>
      <c r="M375" s="166"/>
      <c r="N375" s="166"/>
      <c r="O375" s="166"/>
      <c r="P375" s="166"/>
      <c r="Q375" s="166"/>
      <c r="R375" s="166"/>
      <c r="S375" s="166"/>
    </row>
    <row r="376" spans="1:19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166"/>
      <c r="L376" s="166"/>
      <c r="M376" s="166"/>
      <c r="N376" s="166"/>
      <c r="O376" s="166"/>
      <c r="P376" s="166"/>
      <c r="Q376" s="166"/>
      <c r="R376" s="166"/>
      <c r="S376" s="166"/>
    </row>
    <row r="377" spans="1:19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166"/>
      <c r="L377" s="166"/>
      <c r="M377" s="166"/>
      <c r="N377" s="166"/>
      <c r="O377" s="166"/>
      <c r="P377" s="166"/>
      <c r="Q377" s="166"/>
      <c r="R377" s="166"/>
      <c r="S377" s="166"/>
    </row>
    <row r="378" spans="1:19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166"/>
      <c r="L378" s="166"/>
      <c r="M378" s="166"/>
      <c r="N378" s="166"/>
      <c r="O378" s="166"/>
      <c r="P378" s="166"/>
      <c r="Q378" s="166"/>
      <c r="R378" s="166"/>
      <c r="S378" s="166"/>
    </row>
    <row r="379" spans="1:19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166"/>
      <c r="L379" s="166"/>
      <c r="M379" s="166"/>
      <c r="N379" s="166"/>
      <c r="O379" s="166"/>
      <c r="P379" s="166"/>
      <c r="Q379" s="166"/>
      <c r="R379" s="166"/>
      <c r="S379" s="166"/>
    </row>
    <row r="380" spans="1:19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166"/>
      <c r="L380" s="166"/>
      <c r="M380" s="166"/>
      <c r="N380" s="166"/>
      <c r="O380" s="166"/>
      <c r="P380" s="166"/>
      <c r="Q380" s="166"/>
      <c r="R380" s="166"/>
      <c r="S380" s="166"/>
    </row>
    <row r="381" spans="1:19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166"/>
      <c r="L381" s="166"/>
      <c r="M381" s="166"/>
      <c r="N381" s="166"/>
      <c r="O381" s="166"/>
      <c r="P381" s="166"/>
      <c r="Q381" s="166"/>
      <c r="R381" s="166"/>
      <c r="S381" s="166"/>
    </row>
    <row r="382" spans="1:19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166"/>
      <c r="L382" s="166"/>
      <c r="M382" s="166"/>
      <c r="N382" s="166"/>
      <c r="O382" s="166"/>
      <c r="P382" s="166"/>
      <c r="Q382" s="166"/>
      <c r="R382" s="166"/>
      <c r="S382" s="166"/>
    </row>
    <row r="383" spans="1:19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166"/>
      <c r="L383" s="166"/>
      <c r="M383" s="166"/>
      <c r="N383" s="166"/>
      <c r="O383" s="166"/>
      <c r="P383" s="166"/>
      <c r="Q383" s="166"/>
      <c r="R383" s="166"/>
      <c r="S383" s="166"/>
    </row>
    <row r="384" spans="1:19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166"/>
      <c r="L384" s="166"/>
      <c r="M384" s="166"/>
      <c r="N384" s="166"/>
      <c r="O384" s="166"/>
      <c r="P384" s="166"/>
      <c r="Q384" s="166"/>
      <c r="R384" s="166"/>
      <c r="S384" s="166"/>
    </row>
    <row r="385" spans="1:19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166"/>
      <c r="L385" s="166"/>
      <c r="M385" s="166"/>
      <c r="N385" s="166"/>
      <c r="O385" s="166"/>
      <c r="P385" s="166"/>
      <c r="Q385" s="166"/>
      <c r="R385" s="166"/>
      <c r="S385" s="166"/>
    </row>
    <row r="386" spans="1:19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166"/>
      <c r="L386" s="166"/>
      <c r="M386" s="166"/>
      <c r="N386" s="166"/>
      <c r="O386" s="166"/>
      <c r="P386" s="166"/>
      <c r="Q386" s="166"/>
      <c r="R386" s="166"/>
      <c r="S386" s="166"/>
    </row>
    <row r="387" spans="1:19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166"/>
      <c r="L387" s="166"/>
      <c r="M387" s="166"/>
      <c r="N387" s="166"/>
      <c r="O387" s="166"/>
      <c r="P387" s="166"/>
      <c r="Q387" s="166"/>
      <c r="R387" s="166"/>
      <c r="S387" s="166"/>
    </row>
    <row r="388" spans="1:19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166"/>
      <c r="L388" s="166"/>
      <c r="M388" s="166"/>
      <c r="N388" s="166"/>
      <c r="O388" s="166"/>
      <c r="P388" s="166"/>
      <c r="Q388" s="166"/>
      <c r="R388" s="166"/>
      <c r="S388" s="166"/>
    </row>
    <row r="389" spans="1:19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166"/>
      <c r="L389" s="166"/>
      <c r="M389" s="166"/>
      <c r="N389" s="166"/>
      <c r="O389" s="166"/>
      <c r="P389" s="166"/>
      <c r="Q389" s="166"/>
      <c r="R389" s="166"/>
      <c r="S389" s="166"/>
    </row>
    <row r="390" spans="1:19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166"/>
      <c r="L390" s="166"/>
      <c r="M390" s="166"/>
      <c r="N390" s="166"/>
      <c r="O390" s="166"/>
      <c r="P390" s="166"/>
      <c r="Q390" s="166"/>
      <c r="R390" s="166"/>
      <c r="S390" s="166"/>
    </row>
    <row r="391" spans="1:19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166"/>
      <c r="L391" s="166"/>
      <c r="M391" s="166"/>
      <c r="N391" s="166"/>
      <c r="O391" s="166"/>
      <c r="P391" s="166"/>
      <c r="Q391" s="166"/>
      <c r="R391" s="166"/>
      <c r="S391" s="166"/>
    </row>
    <row r="392" spans="1:19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166"/>
      <c r="L392" s="166"/>
      <c r="M392" s="166"/>
      <c r="N392" s="166"/>
      <c r="O392" s="166"/>
      <c r="P392" s="166"/>
      <c r="Q392" s="166"/>
      <c r="R392" s="166"/>
      <c r="S392" s="166"/>
    </row>
    <row r="393" spans="1:19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  <c r="P393" s="166"/>
      <c r="Q393" s="166"/>
      <c r="R393" s="166"/>
      <c r="S393" s="166"/>
    </row>
    <row r="394" spans="1:19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166"/>
      <c r="L394" s="166"/>
      <c r="M394" s="166"/>
      <c r="N394" s="166"/>
      <c r="O394" s="166"/>
      <c r="P394" s="166"/>
      <c r="Q394" s="166"/>
      <c r="R394" s="166"/>
      <c r="S394" s="166"/>
    </row>
    <row r="395" spans="1:19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166"/>
      <c r="L395" s="166"/>
      <c r="M395" s="166"/>
      <c r="N395" s="166"/>
      <c r="O395" s="166"/>
      <c r="P395" s="166"/>
      <c r="Q395" s="166"/>
      <c r="R395" s="166"/>
      <c r="S395" s="166"/>
    </row>
    <row r="396" spans="1:19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166"/>
      <c r="L396" s="166"/>
      <c r="M396" s="166"/>
      <c r="N396" s="166"/>
      <c r="O396" s="166"/>
      <c r="P396" s="166"/>
      <c r="Q396" s="166"/>
      <c r="R396" s="166"/>
      <c r="S396" s="166"/>
    </row>
    <row r="397" spans="1:19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166"/>
      <c r="L397" s="166"/>
      <c r="M397" s="166"/>
      <c r="N397" s="166"/>
      <c r="O397" s="166"/>
      <c r="P397" s="166"/>
      <c r="Q397" s="166"/>
      <c r="R397" s="166"/>
      <c r="S397" s="166"/>
    </row>
    <row r="398" spans="1:19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  <c r="Q398" s="166"/>
      <c r="R398" s="166"/>
      <c r="S398" s="166"/>
    </row>
    <row r="399" spans="1:19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  <c r="S399" s="166"/>
    </row>
    <row r="400" spans="1:19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166"/>
      <c r="L400" s="166"/>
      <c r="M400" s="166"/>
      <c r="N400" s="166"/>
      <c r="O400" s="166"/>
      <c r="P400" s="166"/>
      <c r="Q400" s="166"/>
      <c r="R400" s="166"/>
      <c r="S400" s="166"/>
    </row>
    <row r="401" spans="1:19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166"/>
      <c r="L401" s="166"/>
      <c r="M401" s="166"/>
      <c r="N401" s="166"/>
      <c r="O401" s="166"/>
      <c r="P401" s="166"/>
      <c r="Q401" s="166"/>
      <c r="R401" s="166"/>
      <c r="S401" s="166"/>
    </row>
    <row r="402" spans="1:19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166"/>
      <c r="L402" s="166"/>
      <c r="M402" s="166"/>
      <c r="N402" s="166"/>
      <c r="O402" s="166"/>
      <c r="P402" s="166"/>
      <c r="Q402" s="166"/>
      <c r="R402" s="166"/>
      <c r="S402" s="166"/>
    </row>
    <row r="403" spans="1:19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166"/>
      <c r="L403" s="166"/>
      <c r="M403" s="166"/>
      <c r="N403" s="166"/>
      <c r="O403" s="166"/>
      <c r="P403" s="166"/>
      <c r="Q403" s="166"/>
      <c r="R403" s="166"/>
      <c r="S403" s="166"/>
    </row>
    <row r="404" spans="1:19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166"/>
      <c r="L404" s="166"/>
      <c r="M404" s="166"/>
      <c r="N404" s="166"/>
      <c r="O404" s="166"/>
      <c r="P404" s="166"/>
      <c r="Q404" s="166"/>
      <c r="R404" s="166"/>
      <c r="S404" s="166"/>
    </row>
    <row r="405" spans="1:19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166"/>
      <c r="L405" s="166"/>
      <c r="M405" s="166"/>
      <c r="N405" s="166"/>
      <c r="O405" s="166"/>
      <c r="P405" s="166"/>
      <c r="Q405" s="166"/>
      <c r="R405" s="166"/>
      <c r="S405" s="166"/>
    </row>
    <row r="406" spans="1:19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166"/>
      <c r="L406" s="166"/>
      <c r="M406" s="166"/>
      <c r="N406" s="166"/>
      <c r="O406" s="166"/>
      <c r="P406" s="166"/>
      <c r="Q406" s="166"/>
      <c r="R406" s="166"/>
      <c r="S406" s="166"/>
    </row>
    <row r="407" spans="1:19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166"/>
      <c r="L407" s="166"/>
      <c r="M407" s="166"/>
      <c r="N407" s="166"/>
      <c r="O407" s="166"/>
      <c r="P407" s="166"/>
      <c r="Q407" s="166"/>
      <c r="R407" s="166"/>
      <c r="S407" s="166"/>
    </row>
    <row r="408" spans="1:19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166"/>
      <c r="L408" s="166"/>
      <c r="M408" s="166"/>
      <c r="N408" s="166"/>
      <c r="O408" s="166"/>
      <c r="P408" s="166"/>
      <c r="Q408" s="166"/>
      <c r="R408" s="166"/>
      <c r="S408" s="166"/>
    </row>
    <row r="409" spans="1:19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166"/>
      <c r="L409" s="166"/>
      <c r="M409" s="166"/>
      <c r="N409" s="166"/>
      <c r="O409" s="166"/>
      <c r="P409" s="166"/>
      <c r="Q409" s="166"/>
      <c r="R409" s="166"/>
      <c r="S409" s="166"/>
    </row>
    <row r="410" spans="1:19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166"/>
      <c r="L410" s="166"/>
      <c r="M410" s="166"/>
      <c r="N410" s="166"/>
      <c r="O410" s="166"/>
      <c r="P410" s="166"/>
      <c r="Q410" s="166"/>
      <c r="R410" s="166"/>
      <c r="S410" s="166"/>
    </row>
    <row r="411" spans="1:19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166"/>
      <c r="L411" s="166"/>
      <c r="M411" s="166"/>
      <c r="N411" s="166"/>
      <c r="O411" s="166"/>
      <c r="P411" s="166"/>
      <c r="Q411" s="166"/>
      <c r="R411" s="166"/>
      <c r="S411" s="166"/>
    </row>
    <row r="412" spans="1:19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166"/>
      <c r="L412" s="166"/>
      <c r="M412" s="166"/>
      <c r="N412" s="166"/>
      <c r="O412" s="166"/>
      <c r="P412" s="166"/>
      <c r="Q412" s="166"/>
      <c r="R412" s="166"/>
      <c r="S412" s="166"/>
    </row>
    <row r="413" spans="1:19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</row>
    <row r="414" spans="1:19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166"/>
      <c r="L414" s="166"/>
      <c r="M414" s="166"/>
      <c r="N414" s="166"/>
      <c r="O414" s="166"/>
      <c r="P414" s="166"/>
      <c r="Q414" s="166"/>
      <c r="R414" s="166"/>
      <c r="S414" s="166"/>
    </row>
    <row r="415" spans="1:19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</row>
    <row r="416" spans="1:19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166"/>
      <c r="L416" s="166"/>
      <c r="M416" s="166"/>
      <c r="N416" s="166"/>
      <c r="O416" s="166"/>
      <c r="P416" s="166"/>
      <c r="Q416" s="166"/>
      <c r="R416" s="166"/>
      <c r="S416" s="166"/>
    </row>
    <row r="417" spans="1:19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166"/>
      <c r="L417" s="166"/>
      <c r="M417" s="166"/>
      <c r="N417" s="166"/>
      <c r="O417" s="166"/>
      <c r="P417" s="166"/>
      <c r="Q417" s="166"/>
      <c r="R417" s="166"/>
      <c r="S417" s="166"/>
    </row>
    <row r="418" spans="1:19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166"/>
      <c r="L418" s="166"/>
      <c r="M418" s="166"/>
      <c r="N418" s="166"/>
      <c r="O418" s="166"/>
      <c r="P418" s="166"/>
      <c r="Q418" s="166"/>
      <c r="R418" s="166"/>
      <c r="S418" s="166"/>
    </row>
    <row r="419" spans="1:19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166"/>
      <c r="L419" s="166"/>
      <c r="M419" s="166"/>
      <c r="N419" s="166"/>
      <c r="O419" s="166"/>
      <c r="P419" s="166"/>
      <c r="Q419" s="166"/>
      <c r="R419" s="166"/>
      <c r="S419" s="166"/>
    </row>
    <row r="420" spans="1:19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166"/>
      <c r="L420" s="166"/>
      <c r="M420" s="166"/>
      <c r="N420" s="166"/>
      <c r="O420" s="166"/>
      <c r="P420" s="166"/>
      <c r="Q420" s="166"/>
      <c r="R420" s="166"/>
      <c r="S420" s="166"/>
    </row>
    <row r="421" spans="1:19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166"/>
      <c r="L421" s="166"/>
      <c r="M421" s="166"/>
      <c r="N421" s="166"/>
      <c r="O421" s="166"/>
      <c r="P421" s="166"/>
      <c r="Q421" s="166"/>
      <c r="R421" s="166"/>
      <c r="S421" s="166"/>
    </row>
    <row r="422" spans="1:19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166"/>
      <c r="L422" s="166"/>
      <c r="M422" s="166"/>
      <c r="N422" s="166"/>
      <c r="O422" s="166"/>
      <c r="P422" s="166"/>
      <c r="Q422" s="166"/>
      <c r="R422" s="166"/>
      <c r="S422" s="166"/>
    </row>
    <row r="423" spans="1:19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  <c r="S423" s="166"/>
    </row>
    <row r="424" spans="1:19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</row>
    <row r="425" spans="1:19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166"/>
      <c r="L425" s="166"/>
      <c r="M425" s="166"/>
      <c r="N425" s="166"/>
      <c r="O425" s="166"/>
      <c r="P425" s="166"/>
      <c r="Q425" s="166"/>
      <c r="R425" s="166"/>
      <c r="S425" s="166"/>
    </row>
    <row r="426" spans="1:19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166"/>
      <c r="L426" s="166"/>
      <c r="M426" s="166"/>
      <c r="N426" s="166"/>
      <c r="O426" s="166"/>
      <c r="P426" s="166"/>
      <c r="Q426" s="166"/>
      <c r="R426" s="166"/>
      <c r="S426" s="166"/>
    </row>
    <row r="427" spans="1:19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166"/>
      <c r="L427" s="166"/>
      <c r="M427" s="166"/>
      <c r="N427" s="166"/>
      <c r="O427" s="166"/>
      <c r="P427" s="166"/>
      <c r="Q427" s="166"/>
      <c r="R427" s="166"/>
      <c r="S427" s="166"/>
    </row>
    <row r="428" spans="1:19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166"/>
      <c r="L428" s="166"/>
      <c r="M428" s="166"/>
      <c r="N428" s="166"/>
      <c r="O428" s="166"/>
      <c r="P428" s="166"/>
      <c r="Q428" s="166"/>
      <c r="R428" s="166"/>
      <c r="S428" s="166"/>
    </row>
    <row r="429" spans="1:19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166"/>
      <c r="L429" s="166"/>
      <c r="M429" s="166"/>
      <c r="N429" s="166"/>
      <c r="O429" s="166"/>
      <c r="P429" s="166"/>
      <c r="Q429" s="166"/>
      <c r="R429" s="166"/>
      <c r="S429" s="166"/>
    </row>
    <row r="430" spans="1:19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166"/>
      <c r="L430" s="166"/>
      <c r="M430" s="166"/>
      <c r="N430" s="166"/>
      <c r="O430" s="166"/>
      <c r="P430" s="166"/>
      <c r="Q430" s="166"/>
      <c r="R430" s="166"/>
      <c r="S430" s="166"/>
    </row>
    <row r="431" spans="1:19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166"/>
      <c r="L431" s="166"/>
      <c r="M431" s="166"/>
      <c r="N431" s="166"/>
      <c r="O431" s="166"/>
      <c r="P431" s="166"/>
      <c r="Q431" s="166"/>
      <c r="R431" s="166"/>
      <c r="S431" s="166"/>
    </row>
    <row r="432" spans="1:19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166"/>
      <c r="L432" s="166"/>
      <c r="M432" s="166"/>
      <c r="N432" s="166"/>
      <c r="O432" s="166"/>
      <c r="P432" s="166"/>
      <c r="Q432" s="166"/>
      <c r="R432" s="166"/>
      <c r="S432" s="166"/>
    </row>
    <row r="433" spans="1:19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166"/>
      <c r="L433" s="166"/>
      <c r="M433" s="166"/>
      <c r="N433" s="166"/>
      <c r="O433" s="166"/>
      <c r="P433" s="166"/>
      <c r="Q433" s="166"/>
      <c r="R433" s="166"/>
      <c r="S433" s="166"/>
    </row>
    <row r="434" spans="1:19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</row>
    <row r="435" spans="1:19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166"/>
      <c r="L435" s="166"/>
      <c r="M435" s="166"/>
      <c r="N435" s="166"/>
      <c r="O435" s="166"/>
      <c r="P435" s="166"/>
      <c r="Q435" s="166"/>
      <c r="R435" s="166"/>
      <c r="S435" s="166"/>
    </row>
    <row r="436" spans="1:19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166"/>
      <c r="L436" s="166"/>
      <c r="M436" s="166"/>
      <c r="N436" s="166"/>
      <c r="O436" s="166"/>
      <c r="P436" s="166"/>
      <c r="Q436" s="166"/>
      <c r="R436" s="166"/>
      <c r="S436" s="166"/>
    </row>
    <row r="437" spans="1:19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166"/>
      <c r="L437" s="166"/>
      <c r="M437" s="166"/>
      <c r="N437" s="166"/>
      <c r="O437" s="166"/>
      <c r="P437" s="166"/>
      <c r="Q437" s="166"/>
      <c r="R437" s="166"/>
      <c r="S437" s="166"/>
    </row>
    <row r="438" spans="1:19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166"/>
      <c r="L438" s="166"/>
      <c r="M438" s="166"/>
      <c r="N438" s="166"/>
      <c r="O438" s="166"/>
      <c r="P438" s="166"/>
      <c r="Q438" s="166"/>
      <c r="R438" s="166"/>
      <c r="S438" s="166"/>
    </row>
    <row r="439" spans="1:19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166"/>
      <c r="L439" s="166"/>
      <c r="M439" s="166"/>
      <c r="N439" s="166"/>
      <c r="O439" s="166"/>
      <c r="P439" s="166"/>
      <c r="Q439" s="166"/>
      <c r="R439" s="166"/>
      <c r="S439" s="166"/>
    </row>
    <row r="440" spans="1:19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166"/>
      <c r="L440" s="166"/>
      <c r="M440" s="166"/>
      <c r="N440" s="166"/>
      <c r="O440" s="166"/>
      <c r="P440" s="166"/>
      <c r="Q440" s="166"/>
      <c r="R440" s="166"/>
      <c r="S440" s="166"/>
    </row>
    <row r="441" spans="1:19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166"/>
      <c r="L441" s="166"/>
      <c r="M441" s="166"/>
      <c r="N441" s="166"/>
      <c r="O441" s="166"/>
      <c r="P441" s="166"/>
      <c r="Q441" s="166"/>
      <c r="R441" s="166"/>
      <c r="S441" s="166"/>
    </row>
    <row r="442" spans="1:19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166"/>
      <c r="L442" s="166"/>
      <c r="M442" s="166"/>
      <c r="N442" s="166"/>
      <c r="O442" s="166"/>
      <c r="P442" s="166"/>
      <c r="Q442" s="166"/>
      <c r="R442" s="166"/>
      <c r="S442" s="166"/>
    </row>
    <row r="443" spans="1:19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166"/>
      <c r="L443" s="166"/>
      <c r="M443" s="166"/>
      <c r="N443" s="166"/>
      <c r="O443" s="166"/>
      <c r="P443" s="166"/>
      <c r="Q443" s="166"/>
      <c r="R443" s="166"/>
      <c r="S443" s="166"/>
    </row>
    <row r="444" spans="1:19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166"/>
      <c r="L444" s="166"/>
      <c r="M444" s="166"/>
      <c r="N444" s="166"/>
      <c r="O444" s="166"/>
      <c r="P444" s="166"/>
      <c r="Q444" s="166"/>
      <c r="R444" s="166"/>
      <c r="S444" s="166"/>
    </row>
    <row r="445" spans="1:19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166"/>
      <c r="L445" s="166"/>
      <c r="M445" s="166"/>
      <c r="N445" s="166"/>
      <c r="O445" s="166"/>
      <c r="P445" s="166"/>
      <c r="Q445" s="166"/>
      <c r="R445" s="166"/>
      <c r="S445" s="166"/>
    </row>
    <row r="446" spans="1:19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166"/>
      <c r="L446" s="166"/>
      <c r="M446" s="166"/>
      <c r="N446" s="166"/>
      <c r="O446" s="166"/>
      <c r="P446" s="166"/>
      <c r="Q446" s="166"/>
      <c r="R446" s="166"/>
      <c r="S446" s="166"/>
    </row>
    <row r="447" spans="1:19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166"/>
      <c r="L447" s="166"/>
      <c r="M447" s="166"/>
      <c r="N447" s="166"/>
      <c r="O447" s="166"/>
      <c r="P447" s="166"/>
      <c r="Q447" s="166"/>
      <c r="R447" s="166"/>
      <c r="S447" s="166"/>
    </row>
    <row r="448" spans="1:19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</row>
    <row r="449" spans="1:19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166"/>
      <c r="L449" s="166"/>
      <c r="M449" s="166"/>
      <c r="N449" s="166"/>
      <c r="O449" s="166"/>
      <c r="P449" s="166"/>
      <c r="Q449" s="166"/>
      <c r="R449" s="166"/>
      <c r="S449" s="166"/>
    </row>
    <row r="450" spans="1:19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166"/>
      <c r="L450" s="166"/>
      <c r="M450" s="166"/>
      <c r="N450" s="166"/>
      <c r="O450" s="166"/>
      <c r="P450" s="166"/>
      <c r="Q450" s="166"/>
      <c r="R450" s="166"/>
      <c r="S450" s="166"/>
    </row>
    <row r="451" spans="1:19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166"/>
      <c r="L451" s="166"/>
      <c r="M451" s="166"/>
      <c r="N451" s="166"/>
      <c r="O451" s="166"/>
      <c r="P451" s="166"/>
      <c r="Q451" s="166"/>
      <c r="R451" s="166"/>
      <c r="S451" s="166"/>
    </row>
    <row r="452" spans="1:19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166"/>
      <c r="L452" s="166"/>
      <c r="M452" s="166"/>
      <c r="N452" s="166"/>
      <c r="O452" s="166"/>
      <c r="P452" s="166"/>
      <c r="Q452" s="166"/>
      <c r="R452" s="166"/>
      <c r="S452" s="166"/>
    </row>
    <row r="453" spans="1:19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166"/>
      <c r="L453" s="166"/>
      <c r="M453" s="166"/>
      <c r="N453" s="166"/>
      <c r="O453" s="166"/>
      <c r="P453" s="166"/>
      <c r="Q453" s="166"/>
      <c r="R453" s="166"/>
      <c r="S453" s="166"/>
    </row>
    <row r="454" spans="1:19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  <c r="P454" s="166"/>
      <c r="Q454" s="166"/>
      <c r="R454" s="166"/>
      <c r="S454" s="166"/>
    </row>
    <row r="455" spans="1:19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</row>
    <row r="456" spans="1:19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166"/>
      <c r="L456" s="166"/>
      <c r="M456" s="166"/>
      <c r="N456" s="166"/>
      <c r="O456" s="166"/>
      <c r="P456" s="166"/>
      <c r="Q456" s="166"/>
      <c r="R456" s="166"/>
      <c r="S456" s="166"/>
    </row>
    <row r="457" spans="1:19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</row>
    <row r="458" spans="1:19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166"/>
      <c r="L458" s="166"/>
      <c r="M458" s="166"/>
      <c r="N458" s="166"/>
      <c r="O458" s="166"/>
      <c r="P458" s="166"/>
      <c r="Q458" s="166"/>
      <c r="R458" s="166"/>
      <c r="S458" s="166"/>
    </row>
    <row r="459" spans="1:19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166"/>
      <c r="L459" s="166"/>
      <c r="M459" s="166"/>
      <c r="N459" s="166"/>
      <c r="O459" s="166"/>
      <c r="P459" s="166"/>
      <c r="Q459" s="166"/>
      <c r="R459" s="166"/>
      <c r="S459" s="166"/>
    </row>
    <row r="460" spans="1:19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166"/>
      <c r="L460" s="166"/>
      <c r="M460" s="166"/>
      <c r="N460" s="166"/>
      <c r="O460" s="166"/>
      <c r="P460" s="166"/>
      <c r="Q460" s="166"/>
      <c r="R460" s="166"/>
      <c r="S460" s="166"/>
    </row>
    <row r="461" spans="1:19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166"/>
      <c r="L461" s="166"/>
      <c r="M461" s="166"/>
      <c r="N461" s="166"/>
      <c r="O461" s="166"/>
      <c r="P461" s="166"/>
      <c r="Q461" s="166"/>
      <c r="R461" s="166"/>
      <c r="S461" s="166"/>
    </row>
    <row r="462" spans="1:19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166"/>
      <c r="L462" s="166"/>
      <c r="M462" s="166"/>
      <c r="N462" s="166"/>
      <c r="O462" s="166"/>
      <c r="P462" s="166"/>
      <c r="Q462" s="166"/>
      <c r="R462" s="166"/>
      <c r="S462" s="166"/>
    </row>
    <row r="463" spans="1:19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166"/>
      <c r="L463" s="166"/>
      <c r="M463" s="166"/>
      <c r="N463" s="166"/>
      <c r="O463" s="166"/>
      <c r="P463" s="166"/>
      <c r="Q463" s="166"/>
      <c r="R463" s="166"/>
      <c r="S463" s="166"/>
    </row>
    <row r="464" spans="1:19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166"/>
      <c r="L464" s="166"/>
      <c r="M464" s="166"/>
      <c r="N464" s="166"/>
      <c r="O464" s="166"/>
      <c r="P464" s="166"/>
      <c r="Q464" s="166"/>
      <c r="R464" s="166"/>
      <c r="S464" s="166"/>
    </row>
    <row r="465" spans="1:19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166"/>
      <c r="L465" s="166"/>
      <c r="M465" s="166"/>
      <c r="N465" s="166"/>
      <c r="O465" s="166"/>
      <c r="P465" s="166"/>
      <c r="Q465" s="166"/>
      <c r="R465" s="166"/>
      <c r="S465" s="166"/>
    </row>
    <row r="466" spans="1:19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166"/>
      <c r="L466" s="166"/>
      <c r="M466" s="166"/>
      <c r="N466" s="166"/>
      <c r="O466" s="166"/>
      <c r="P466" s="166"/>
      <c r="Q466" s="166"/>
      <c r="R466" s="166"/>
      <c r="S466" s="166"/>
    </row>
    <row r="467" spans="1:19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166"/>
      <c r="L467" s="166"/>
      <c r="M467" s="166"/>
      <c r="N467" s="166"/>
      <c r="O467" s="166"/>
      <c r="P467" s="166"/>
      <c r="Q467" s="166"/>
      <c r="R467" s="166"/>
      <c r="S467" s="166"/>
    </row>
    <row r="468" spans="1:19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166"/>
      <c r="L468" s="166"/>
      <c r="M468" s="166"/>
      <c r="N468" s="166"/>
      <c r="O468" s="166"/>
      <c r="P468" s="166"/>
      <c r="Q468" s="166"/>
      <c r="R468" s="166"/>
      <c r="S468" s="166"/>
    </row>
    <row r="469" spans="1:19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166"/>
      <c r="L469" s="166"/>
      <c r="M469" s="166"/>
      <c r="N469" s="166"/>
      <c r="O469" s="166"/>
      <c r="P469" s="166"/>
      <c r="Q469" s="166"/>
      <c r="R469" s="166"/>
      <c r="S469" s="166"/>
    </row>
    <row r="470" spans="1:19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166"/>
      <c r="L470" s="166"/>
      <c r="M470" s="166"/>
      <c r="N470" s="166"/>
      <c r="O470" s="166"/>
      <c r="P470" s="166"/>
      <c r="Q470" s="166"/>
      <c r="R470" s="166"/>
      <c r="S470" s="166"/>
    </row>
    <row r="471" spans="1:19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166"/>
      <c r="L471" s="166"/>
      <c r="M471" s="166"/>
      <c r="N471" s="166"/>
      <c r="O471" s="166"/>
      <c r="P471" s="166"/>
      <c r="Q471" s="166"/>
      <c r="R471" s="166"/>
      <c r="S471" s="166"/>
    </row>
    <row r="472" spans="1:19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</row>
    <row r="473" spans="1:19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166"/>
      <c r="L473" s="166"/>
      <c r="M473" s="166"/>
      <c r="N473" s="166"/>
      <c r="O473" s="166"/>
      <c r="P473" s="166"/>
      <c r="Q473" s="166"/>
      <c r="R473" s="166"/>
      <c r="S473" s="166"/>
    </row>
    <row r="474" spans="1:19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</row>
    <row r="475" spans="1:19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166"/>
      <c r="L475" s="166"/>
      <c r="M475" s="166"/>
      <c r="N475" s="166"/>
      <c r="O475" s="166"/>
      <c r="P475" s="166"/>
      <c r="Q475" s="166"/>
      <c r="R475" s="166"/>
      <c r="S475" s="166"/>
    </row>
    <row r="476" spans="1:19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166"/>
      <c r="L476" s="166"/>
      <c r="M476" s="166"/>
      <c r="N476" s="166"/>
      <c r="O476" s="166"/>
      <c r="P476" s="166"/>
      <c r="Q476" s="166"/>
      <c r="R476" s="166"/>
      <c r="S476" s="166"/>
    </row>
    <row r="477" spans="1:19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166"/>
      <c r="L477" s="166"/>
      <c r="M477" s="166"/>
      <c r="N477" s="166"/>
      <c r="O477" s="166"/>
      <c r="P477" s="166"/>
      <c r="Q477" s="166"/>
      <c r="R477" s="166"/>
      <c r="S477" s="166"/>
    </row>
    <row r="478" spans="1:19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166"/>
      <c r="L478" s="166"/>
      <c r="M478" s="166"/>
      <c r="N478" s="166"/>
      <c r="O478" s="166"/>
      <c r="P478" s="166"/>
      <c r="Q478" s="166"/>
      <c r="R478" s="166"/>
      <c r="S478" s="166"/>
    </row>
    <row r="479" spans="1:19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166"/>
      <c r="L479" s="166"/>
      <c r="M479" s="166"/>
      <c r="N479" s="166"/>
      <c r="O479" s="166"/>
      <c r="P479" s="166"/>
      <c r="Q479" s="166"/>
      <c r="R479" s="166"/>
      <c r="S479" s="166"/>
    </row>
    <row r="480" spans="1:19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166"/>
      <c r="L480" s="166"/>
      <c r="M480" s="166"/>
      <c r="N480" s="166"/>
      <c r="O480" s="166"/>
      <c r="P480" s="166"/>
      <c r="Q480" s="166"/>
      <c r="R480" s="166"/>
      <c r="S480" s="166"/>
    </row>
    <row r="481" spans="1:19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166"/>
      <c r="L481" s="166"/>
      <c r="M481" s="166"/>
      <c r="N481" s="166"/>
      <c r="O481" s="166"/>
      <c r="P481" s="166"/>
      <c r="Q481" s="166"/>
      <c r="R481" s="166"/>
      <c r="S481" s="166"/>
    </row>
    <row r="482" spans="1:19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166"/>
      <c r="L482" s="166"/>
      <c r="M482" s="166"/>
      <c r="N482" s="166"/>
      <c r="O482" s="166"/>
      <c r="P482" s="166"/>
      <c r="Q482" s="166"/>
      <c r="R482" s="166"/>
      <c r="S482" s="166"/>
    </row>
    <row r="483" spans="1:19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166"/>
      <c r="L483" s="166"/>
      <c r="M483" s="166"/>
      <c r="N483" s="166"/>
      <c r="O483" s="166"/>
      <c r="P483" s="166"/>
      <c r="Q483" s="166"/>
      <c r="R483" s="166"/>
      <c r="S483" s="166"/>
    </row>
    <row r="484" spans="1:19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166"/>
      <c r="L484" s="166"/>
      <c r="M484" s="166"/>
      <c r="N484" s="166"/>
      <c r="O484" s="166"/>
      <c r="P484" s="166"/>
      <c r="Q484" s="166"/>
      <c r="R484" s="166"/>
      <c r="S484" s="166"/>
    </row>
    <row r="485" spans="1:19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  <c r="P485" s="166"/>
      <c r="Q485" s="166"/>
      <c r="R485" s="166"/>
      <c r="S485" s="166"/>
    </row>
    <row r="486" spans="1:19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166"/>
      <c r="L486" s="166"/>
      <c r="M486" s="166"/>
      <c r="N486" s="166"/>
      <c r="O486" s="166"/>
      <c r="P486" s="166"/>
      <c r="Q486" s="166"/>
      <c r="R486" s="166"/>
      <c r="S486" s="166"/>
    </row>
    <row r="487" spans="1:19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166"/>
      <c r="L487" s="166"/>
      <c r="M487" s="166"/>
      <c r="N487" s="166"/>
      <c r="O487" s="166"/>
      <c r="P487" s="166"/>
      <c r="Q487" s="166"/>
      <c r="R487" s="166"/>
      <c r="S487" s="166"/>
    </row>
    <row r="488" spans="1:19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166"/>
      <c r="L488" s="166"/>
      <c r="M488" s="166"/>
      <c r="N488" s="166"/>
      <c r="O488" s="166"/>
      <c r="P488" s="166"/>
      <c r="Q488" s="166"/>
      <c r="R488" s="166"/>
      <c r="S488" s="166"/>
    </row>
    <row r="489" spans="1:19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166"/>
      <c r="L489" s="166"/>
      <c r="M489" s="166"/>
      <c r="N489" s="166"/>
      <c r="O489" s="166"/>
      <c r="P489" s="166"/>
      <c r="Q489" s="166"/>
      <c r="R489" s="166"/>
      <c r="S489" s="166"/>
    </row>
    <row r="490" spans="1:19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166"/>
      <c r="L490" s="166"/>
      <c r="M490" s="166"/>
      <c r="N490" s="166"/>
      <c r="O490" s="166"/>
      <c r="P490" s="166"/>
      <c r="Q490" s="166"/>
      <c r="R490" s="166"/>
      <c r="S490" s="166"/>
    </row>
    <row r="491" spans="1:19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166"/>
      <c r="L491" s="166"/>
      <c r="M491" s="166"/>
      <c r="N491" s="166"/>
      <c r="O491" s="166"/>
      <c r="P491" s="166"/>
      <c r="Q491" s="166"/>
      <c r="R491" s="166"/>
      <c r="S491" s="166"/>
    </row>
    <row r="492" spans="1:19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166"/>
      <c r="L492" s="166"/>
      <c r="M492" s="166"/>
      <c r="N492" s="166"/>
      <c r="O492" s="166"/>
      <c r="P492" s="166"/>
      <c r="Q492" s="166"/>
      <c r="R492" s="166"/>
      <c r="S492" s="166"/>
    </row>
    <row r="493" spans="1:19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166"/>
      <c r="L493" s="166"/>
      <c r="M493" s="166"/>
      <c r="N493" s="166"/>
      <c r="O493" s="166"/>
      <c r="P493" s="166"/>
      <c r="Q493" s="166"/>
      <c r="R493" s="166"/>
      <c r="S493" s="166"/>
    </row>
    <row r="494" spans="1:19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166"/>
      <c r="L494" s="166"/>
      <c r="M494" s="166"/>
      <c r="N494" s="166"/>
      <c r="O494" s="166"/>
      <c r="P494" s="166"/>
      <c r="Q494" s="166"/>
      <c r="R494" s="166"/>
      <c r="S494" s="166"/>
    </row>
    <row r="495" spans="1:19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166"/>
      <c r="L495" s="166"/>
      <c r="M495" s="166"/>
      <c r="N495" s="166"/>
      <c r="O495" s="166"/>
      <c r="P495" s="166"/>
      <c r="Q495" s="166"/>
      <c r="R495" s="166"/>
      <c r="S495" s="166"/>
    </row>
    <row r="496" spans="1:19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  <c r="Q496" s="166"/>
      <c r="R496" s="166"/>
      <c r="S496" s="166"/>
    </row>
    <row r="497" spans="1:19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  <c r="S497" s="166"/>
    </row>
    <row r="498" spans="1:19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</row>
    <row r="499" spans="1:19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  <c r="R499" s="166"/>
      <c r="S499" s="166"/>
    </row>
    <row r="500" spans="1:19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166"/>
      <c r="L500" s="166"/>
      <c r="M500" s="166"/>
      <c r="N500" s="166"/>
      <c r="O500" s="166"/>
      <c r="P500" s="166"/>
      <c r="Q500" s="166"/>
      <c r="R500" s="166"/>
      <c r="S500" s="166"/>
    </row>
    <row r="501" spans="1:19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166"/>
      <c r="L501" s="166"/>
      <c r="M501" s="166"/>
      <c r="N501" s="166"/>
      <c r="O501" s="166"/>
      <c r="P501" s="166"/>
      <c r="Q501" s="166"/>
      <c r="R501" s="166"/>
      <c r="S501" s="166"/>
    </row>
    <row r="502" spans="1:19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166"/>
      <c r="L502" s="166"/>
      <c r="M502" s="166"/>
      <c r="N502" s="166"/>
      <c r="O502" s="166"/>
      <c r="P502" s="166"/>
      <c r="Q502" s="166"/>
      <c r="R502" s="166"/>
      <c r="S502" s="166"/>
    </row>
    <row r="503" spans="1:19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166"/>
      <c r="L503" s="166"/>
      <c r="M503" s="166"/>
      <c r="N503" s="166"/>
      <c r="O503" s="166"/>
      <c r="P503" s="166"/>
      <c r="Q503" s="166"/>
      <c r="R503" s="166"/>
      <c r="S503" s="166"/>
    </row>
    <row r="504" spans="1:19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166"/>
      <c r="L504" s="166"/>
      <c r="M504" s="166"/>
      <c r="N504" s="166"/>
      <c r="O504" s="166"/>
      <c r="P504" s="166"/>
      <c r="Q504" s="166"/>
      <c r="R504" s="166"/>
      <c r="S504" s="166"/>
    </row>
    <row r="505" spans="1:19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166"/>
      <c r="L505" s="166"/>
      <c r="M505" s="166"/>
      <c r="N505" s="166"/>
      <c r="O505" s="166"/>
      <c r="P505" s="166"/>
      <c r="Q505" s="166"/>
      <c r="R505" s="166"/>
      <c r="S505" s="166"/>
    </row>
    <row r="506" spans="1:19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166"/>
      <c r="L506" s="166"/>
      <c r="M506" s="166"/>
      <c r="N506" s="166"/>
      <c r="O506" s="166"/>
      <c r="P506" s="166"/>
      <c r="Q506" s="166"/>
      <c r="R506" s="166"/>
      <c r="S506" s="166"/>
    </row>
    <row r="507" spans="1:19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166"/>
      <c r="L507" s="166"/>
      <c r="M507" s="166"/>
      <c r="N507" s="166"/>
      <c r="O507" s="166"/>
      <c r="P507" s="166"/>
      <c r="Q507" s="166"/>
      <c r="R507" s="166"/>
      <c r="S507" s="166"/>
    </row>
    <row r="508" spans="1:19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166"/>
      <c r="L508" s="166"/>
      <c r="M508" s="166"/>
      <c r="N508" s="166"/>
      <c r="O508" s="166"/>
      <c r="P508" s="166"/>
      <c r="Q508" s="166"/>
      <c r="R508" s="166"/>
      <c r="S508" s="166"/>
    </row>
    <row r="509" spans="1:19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166"/>
      <c r="L509" s="166"/>
      <c r="M509" s="166"/>
      <c r="N509" s="166"/>
      <c r="O509" s="166"/>
      <c r="P509" s="166"/>
      <c r="Q509" s="166"/>
      <c r="R509" s="166"/>
      <c r="S509" s="166"/>
    </row>
    <row r="510" spans="1:19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166"/>
      <c r="L510" s="166"/>
      <c r="M510" s="166"/>
      <c r="N510" s="166"/>
      <c r="O510" s="166"/>
      <c r="P510" s="166"/>
      <c r="Q510" s="166"/>
      <c r="R510" s="166"/>
      <c r="S510" s="166"/>
    </row>
    <row r="511" spans="1:19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166"/>
      <c r="L511" s="166"/>
      <c r="M511" s="166"/>
      <c r="N511" s="166"/>
      <c r="O511" s="166"/>
      <c r="P511" s="166"/>
      <c r="Q511" s="166"/>
      <c r="R511" s="166"/>
      <c r="S511" s="166"/>
    </row>
    <row r="512" spans="1:19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6"/>
      <c r="M512" s="166"/>
      <c r="N512" s="166"/>
      <c r="O512" s="166"/>
      <c r="P512" s="166"/>
      <c r="Q512" s="166"/>
      <c r="R512" s="166"/>
      <c r="S512" s="166"/>
    </row>
    <row r="513" spans="1:19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  <c r="P513" s="166"/>
      <c r="Q513" s="166"/>
      <c r="R513" s="166"/>
      <c r="S513" s="166"/>
    </row>
    <row r="514" spans="1:19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166"/>
      <c r="L514" s="166"/>
      <c r="M514" s="166"/>
      <c r="N514" s="166"/>
      <c r="O514" s="166"/>
      <c r="P514" s="166"/>
      <c r="Q514" s="166"/>
      <c r="R514" s="166"/>
      <c r="S514" s="166"/>
    </row>
    <row r="515" spans="1:19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166"/>
      <c r="L515" s="166"/>
      <c r="M515" s="166"/>
      <c r="N515" s="166"/>
      <c r="O515" s="166"/>
      <c r="P515" s="166"/>
      <c r="Q515" s="166"/>
      <c r="R515" s="166"/>
      <c r="S515" s="166"/>
    </row>
    <row r="516" spans="1:19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166"/>
      <c r="L516" s="166"/>
      <c r="M516" s="166"/>
      <c r="N516" s="166"/>
      <c r="O516" s="166"/>
      <c r="P516" s="166"/>
      <c r="Q516" s="166"/>
      <c r="R516" s="166"/>
      <c r="S516" s="166"/>
    </row>
    <row r="517" spans="1:19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166"/>
      <c r="L517" s="166"/>
      <c r="M517" s="166"/>
      <c r="N517" s="166"/>
      <c r="O517" s="166"/>
      <c r="P517" s="166"/>
      <c r="Q517" s="166"/>
      <c r="R517" s="166"/>
      <c r="S517" s="166"/>
    </row>
    <row r="518" spans="1:19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166"/>
      <c r="L518" s="166"/>
      <c r="M518" s="166"/>
      <c r="N518" s="166"/>
      <c r="O518" s="166"/>
      <c r="P518" s="166"/>
      <c r="Q518" s="166"/>
      <c r="R518" s="166"/>
      <c r="S518" s="166"/>
    </row>
    <row r="519" spans="1:19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166"/>
      <c r="L519" s="166"/>
      <c r="M519" s="166"/>
      <c r="N519" s="166"/>
      <c r="O519" s="166"/>
      <c r="P519" s="166"/>
      <c r="Q519" s="166"/>
      <c r="R519" s="166"/>
      <c r="S519" s="166"/>
    </row>
    <row r="520" spans="1:19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166"/>
      <c r="L520" s="166"/>
      <c r="M520" s="166"/>
      <c r="N520" s="166"/>
      <c r="O520" s="166"/>
      <c r="P520" s="166"/>
      <c r="Q520" s="166"/>
      <c r="R520" s="166"/>
      <c r="S520" s="166"/>
    </row>
    <row r="521" spans="1:19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  <c r="S521" s="166"/>
    </row>
    <row r="522" spans="1:19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166"/>
      <c r="L522" s="166"/>
      <c r="M522" s="166"/>
      <c r="N522" s="166"/>
      <c r="O522" s="166"/>
      <c r="P522" s="166"/>
      <c r="Q522" s="166"/>
      <c r="R522" s="166"/>
      <c r="S522" s="166"/>
    </row>
    <row r="523" spans="1:19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166"/>
      <c r="L523" s="166"/>
      <c r="M523" s="166"/>
      <c r="N523" s="166"/>
      <c r="O523" s="166"/>
      <c r="P523" s="166"/>
      <c r="Q523" s="166"/>
      <c r="R523" s="166"/>
      <c r="S523" s="166"/>
    </row>
    <row r="524" spans="1:19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166"/>
      <c r="L524" s="166"/>
      <c r="M524" s="166"/>
      <c r="N524" s="166"/>
      <c r="O524" s="166"/>
      <c r="P524" s="166"/>
      <c r="Q524" s="166"/>
      <c r="R524" s="166"/>
      <c r="S524" s="166"/>
    </row>
    <row r="525" spans="1:19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166"/>
      <c r="L525" s="166"/>
      <c r="M525" s="166"/>
      <c r="N525" s="166"/>
      <c r="O525" s="166"/>
      <c r="P525" s="166"/>
      <c r="Q525" s="166"/>
      <c r="R525" s="166"/>
      <c r="S525" s="166"/>
    </row>
    <row r="526" spans="1:19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166"/>
      <c r="L526" s="166"/>
      <c r="M526" s="166"/>
      <c r="N526" s="166"/>
      <c r="O526" s="166"/>
      <c r="P526" s="166"/>
      <c r="Q526" s="166"/>
      <c r="R526" s="166"/>
      <c r="S526" s="166"/>
    </row>
    <row r="527" spans="1:19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166"/>
      <c r="L527" s="166"/>
      <c r="M527" s="166"/>
      <c r="N527" s="166"/>
      <c r="O527" s="166"/>
      <c r="P527" s="166"/>
      <c r="Q527" s="166"/>
      <c r="R527" s="166"/>
      <c r="S527" s="166"/>
    </row>
    <row r="528" spans="1:19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166"/>
      <c r="L528" s="166"/>
      <c r="M528" s="166"/>
      <c r="N528" s="166"/>
      <c r="O528" s="166"/>
      <c r="P528" s="166"/>
      <c r="Q528" s="166"/>
      <c r="R528" s="166"/>
      <c r="S528" s="166"/>
    </row>
    <row r="529" spans="1:19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166"/>
      <c r="L529" s="166"/>
      <c r="M529" s="166"/>
      <c r="N529" s="166"/>
      <c r="O529" s="166"/>
      <c r="P529" s="166"/>
      <c r="Q529" s="166"/>
      <c r="R529" s="166"/>
      <c r="S529" s="166"/>
    </row>
    <row r="530" spans="1:19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166"/>
      <c r="L530" s="166"/>
      <c r="M530" s="166"/>
      <c r="N530" s="166"/>
      <c r="O530" s="166"/>
      <c r="P530" s="166"/>
      <c r="Q530" s="166"/>
      <c r="R530" s="166"/>
      <c r="S530" s="166"/>
    </row>
    <row r="531" spans="1:19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166"/>
      <c r="L531" s="166"/>
      <c r="M531" s="166"/>
      <c r="N531" s="166"/>
      <c r="O531" s="166"/>
      <c r="P531" s="166"/>
      <c r="Q531" s="166"/>
      <c r="R531" s="166"/>
      <c r="S531" s="166"/>
    </row>
    <row r="532" spans="1:19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166"/>
      <c r="L532" s="166"/>
      <c r="M532" s="166"/>
      <c r="N532" s="166"/>
      <c r="O532" s="166"/>
      <c r="P532" s="166"/>
      <c r="Q532" s="166"/>
      <c r="R532" s="166"/>
      <c r="S532" s="166"/>
    </row>
    <row r="533" spans="1:19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166"/>
      <c r="L533" s="166"/>
      <c r="M533" s="166"/>
      <c r="N533" s="166"/>
      <c r="O533" s="166"/>
      <c r="P533" s="166"/>
      <c r="Q533" s="166"/>
      <c r="R533" s="166"/>
      <c r="S533" s="166"/>
    </row>
    <row r="534" spans="1:19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166"/>
      <c r="L534" s="166"/>
      <c r="M534" s="166"/>
      <c r="N534" s="166"/>
      <c r="O534" s="166"/>
      <c r="P534" s="166"/>
      <c r="Q534" s="166"/>
      <c r="R534" s="166"/>
      <c r="S534" s="166"/>
    </row>
    <row r="535" spans="1:19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166"/>
      <c r="L535" s="166"/>
      <c r="M535" s="166"/>
      <c r="N535" s="166"/>
      <c r="O535" s="166"/>
      <c r="P535" s="166"/>
      <c r="Q535" s="166"/>
      <c r="R535" s="166"/>
      <c r="S535" s="166"/>
    </row>
    <row r="536" spans="1:19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166"/>
      <c r="L536" s="166"/>
      <c r="M536" s="166"/>
      <c r="N536" s="166"/>
      <c r="O536" s="166"/>
      <c r="P536" s="166"/>
      <c r="Q536" s="166"/>
      <c r="R536" s="166"/>
      <c r="S536" s="166"/>
    </row>
    <row r="537" spans="1:19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166"/>
      <c r="L537" s="166"/>
      <c r="M537" s="166"/>
      <c r="N537" s="166"/>
      <c r="O537" s="166"/>
      <c r="P537" s="166"/>
      <c r="Q537" s="166"/>
      <c r="R537" s="166"/>
      <c r="S537" s="166"/>
    </row>
    <row r="538" spans="1:19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166"/>
      <c r="L538" s="166"/>
      <c r="M538" s="166"/>
      <c r="N538" s="166"/>
      <c r="O538" s="166"/>
      <c r="P538" s="166"/>
      <c r="Q538" s="166"/>
      <c r="R538" s="166"/>
      <c r="S538" s="166"/>
    </row>
    <row r="539" spans="1:19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166"/>
      <c r="L539" s="166"/>
      <c r="M539" s="166"/>
      <c r="N539" s="166"/>
      <c r="O539" s="166"/>
      <c r="P539" s="166"/>
      <c r="Q539" s="166"/>
      <c r="R539" s="166"/>
      <c r="S539" s="166"/>
    </row>
    <row r="540" spans="1:19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166"/>
      <c r="L540" s="166"/>
      <c r="M540" s="166"/>
      <c r="N540" s="166"/>
      <c r="O540" s="166"/>
      <c r="P540" s="166"/>
      <c r="Q540" s="166"/>
      <c r="R540" s="166"/>
      <c r="S540" s="166"/>
    </row>
    <row r="541" spans="1:19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166"/>
      <c r="L541" s="166"/>
      <c r="M541" s="166"/>
      <c r="N541" s="166"/>
      <c r="O541" s="166"/>
      <c r="P541" s="166"/>
      <c r="Q541" s="166"/>
      <c r="R541" s="166"/>
      <c r="S541" s="166"/>
    </row>
    <row r="542" spans="1:19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166"/>
      <c r="L542" s="166"/>
      <c r="M542" s="166"/>
      <c r="N542" s="166"/>
      <c r="O542" s="166"/>
      <c r="P542" s="166"/>
      <c r="Q542" s="166"/>
      <c r="R542" s="166"/>
      <c r="S542" s="166"/>
    </row>
    <row r="543" spans="1:19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  <c r="P543" s="166"/>
      <c r="Q543" s="166"/>
      <c r="R543" s="166"/>
      <c r="S543" s="166"/>
    </row>
    <row r="544" spans="1:19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166"/>
      <c r="L544" s="166"/>
      <c r="M544" s="166"/>
      <c r="N544" s="166"/>
      <c r="O544" s="166"/>
      <c r="P544" s="166"/>
      <c r="Q544" s="166"/>
      <c r="R544" s="166"/>
      <c r="S544" s="166"/>
    </row>
    <row r="545" spans="1:19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  <c r="Q545" s="166"/>
      <c r="R545" s="166"/>
      <c r="S545" s="166"/>
    </row>
    <row r="546" spans="1:19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</row>
    <row r="547" spans="1:19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166"/>
      <c r="L547" s="166"/>
      <c r="M547" s="166"/>
      <c r="N547" s="166"/>
      <c r="O547" s="166"/>
      <c r="P547" s="166"/>
      <c r="Q547" s="166"/>
      <c r="R547" s="166"/>
      <c r="S547" s="166"/>
    </row>
    <row r="548" spans="1:19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166"/>
      <c r="L548" s="166"/>
      <c r="M548" s="166"/>
      <c r="N548" s="166"/>
      <c r="O548" s="166"/>
      <c r="P548" s="166"/>
      <c r="Q548" s="166"/>
      <c r="R548" s="166"/>
      <c r="S548" s="166"/>
    </row>
    <row r="549" spans="1:19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166"/>
      <c r="L549" s="166"/>
      <c r="M549" s="166"/>
      <c r="N549" s="166"/>
      <c r="O549" s="166"/>
      <c r="P549" s="166"/>
      <c r="Q549" s="166"/>
      <c r="R549" s="166"/>
      <c r="S549" s="166"/>
    </row>
    <row r="550" spans="1:19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166"/>
      <c r="L550" s="166"/>
      <c r="M550" s="166"/>
      <c r="N550" s="166"/>
      <c r="O550" s="166"/>
      <c r="P550" s="166"/>
      <c r="Q550" s="166"/>
      <c r="R550" s="166"/>
      <c r="S550" s="166"/>
    </row>
    <row r="551" spans="1:19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166"/>
      <c r="L551" s="166"/>
      <c r="M551" s="166"/>
      <c r="N551" s="166"/>
      <c r="O551" s="166"/>
      <c r="P551" s="166"/>
      <c r="Q551" s="166"/>
      <c r="R551" s="166"/>
      <c r="S551" s="166"/>
    </row>
    <row r="552" spans="1:19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166"/>
      <c r="L552" s="166"/>
      <c r="M552" s="166"/>
      <c r="N552" s="166"/>
      <c r="O552" s="166"/>
      <c r="P552" s="166"/>
      <c r="Q552" s="166"/>
      <c r="R552" s="166"/>
      <c r="S552" s="166"/>
    </row>
    <row r="553" spans="1:19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166"/>
      <c r="L553" s="166"/>
      <c r="M553" s="166"/>
      <c r="N553" s="166"/>
      <c r="O553" s="166"/>
      <c r="P553" s="166"/>
      <c r="Q553" s="166"/>
      <c r="R553" s="166"/>
      <c r="S553" s="166"/>
    </row>
    <row r="554" spans="1:19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166"/>
      <c r="L554" s="166"/>
      <c r="M554" s="166"/>
      <c r="N554" s="166"/>
      <c r="O554" s="166"/>
      <c r="P554" s="166"/>
      <c r="Q554" s="166"/>
      <c r="R554" s="166"/>
      <c r="S554" s="166"/>
    </row>
    <row r="555" spans="1:19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166"/>
      <c r="L555" s="166"/>
      <c r="M555" s="166"/>
      <c r="N555" s="166"/>
      <c r="O555" s="166"/>
      <c r="P555" s="166"/>
      <c r="Q555" s="166"/>
      <c r="R555" s="166"/>
      <c r="S555" s="166"/>
    </row>
    <row r="556" spans="1:19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166"/>
      <c r="L556" s="166"/>
      <c r="M556" s="166"/>
      <c r="N556" s="166"/>
      <c r="O556" s="166"/>
      <c r="P556" s="166"/>
      <c r="Q556" s="166"/>
      <c r="R556" s="166"/>
      <c r="S556" s="166"/>
    </row>
    <row r="557" spans="1:19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166"/>
      <c r="L557" s="166"/>
      <c r="M557" s="166"/>
      <c r="N557" s="166"/>
      <c r="O557" s="166"/>
      <c r="P557" s="166"/>
      <c r="Q557" s="166"/>
      <c r="R557" s="166"/>
      <c r="S557" s="166"/>
    </row>
    <row r="558" spans="1:19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166"/>
      <c r="L558" s="166"/>
      <c r="M558" s="166"/>
      <c r="N558" s="166"/>
      <c r="O558" s="166"/>
      <c r="P558" s="166"/>
      <c r="Q558" s="166"/>
      <c r="R558" s="166"/>
      <c r="S558" s="166"/>
    </row>
    <row r="559" spans="1:19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166"/>
      <c r="L559" s="166"/>
      <c r="M559" s="166"/>
      <c r="N559" s="166"/>
      <c r="O559" s="166"/>
      <c r="P559" s="166"/>
      <c r="Q559" s="166"/>
      <c r="R559" s="166"/>
      <c r="S559" s="166"/>
    </row>
    <row r="560" spans="1:19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166"/>
      <c r="L560" s="166"/>
      <c r="M560" s="166"/>
      <c r="N560" s="166"/>
      <c r="O560" s="166"/>
      <c r="P560" s="166"/>
      <c r="Q560" s="166"/>
      <c r="R560" s="166"/>
      <c r="S560" s="166"/>
    </row>
    <row r="561" spans="1:19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166"/>
      <c r="L561" s="166"/>
      <c r="M561" s="166"/>
      <c r="N561" s="166"/>
      <c r="O561" s="166"/>
      <c r="P561" s="166"/>
      <c r="Q561" s="166"/>
      <c r="R561" s="166"/>
      <c r="S561" s="166"/>
    </row>
    <row r="562" spans="1:19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166"/>
      <c r="L562" s="166"/>
      <c r="M562" s="166"/>
      <c r="N562" s="166"/>
      <c r="O562" s="166"/>
      <c r="P562" s="166"/>
      <c r="Q562" s="166"/>
      <c r="R562" s="166"/>
      <c r="S562" s="166"/>
    </row>
    <row r="563" spans="1:19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166"/>
      <c r="L563" s="166"/>
      <c r="M563" s="166"/>
      <c r="N563" s="166"/>
      <c r="O563" s="166"/>
      <c r="P563" s="166"/>
      <c r="Q563" s="166"/>
      <c r="R563" s="166"/>
      <c r="S563" s="166"/>
    </row>
    <row r="564" spans="1:19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166"/>
      <c r="L564" s="166"/>
      <c r="M564" s="166"/>
      <c r="N564" s="166"/>
      <c r="O564" s="166"/>
      <c r="P564" s="166"/>
      <c r="Q564" s="166"/>
      <c r="R564" s="166"/>
      <c r="S564" s="166"/>
    </row>
    <row r="565" spans="1:19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166"/>
      <c r="L565" s="166"/>
      <c r="M565" s="166"/>
      <c r="N565" s="166"/>
      <c r="O565" s="166"/>
      <c r="P565" s="166"/>
      <c r="Q565" s="166"/>
      <c r="R565" s="166"/>
      <c r="S565" s="166"/>
    </row>
    <row r="566" spans="1:19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166"/>
      <c r="L566" s="166"/>
      <c r="M566" s="166"/>
      <c r="N566" s="166"/>
      <c r="O566" s="166"/>
      <c r="P566" s="166"/>
      <c r="Q566" s="166"/>
      <c r="R566" s="166"/>
      <c r="S566" s="166"/>
    </row>
    <row r="567" spans="1:19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166"/>
      <c r="L567" s="166"/>
      <c r="M567" s="166"/>
      <c r="N567" s="166"/>
      <c r="O567" s="166"/>
      <c r="P567" s="166"/>
      <c r="Q567" s="166"/>
      <c r="R567" s="166"/>
      <c r="S567" s="166"/>
    </row>
    <row r="568" spans="1:19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166"/>
      <c r="L568" s="166"/>
      <c r="M568" s="166"/>
      <c r="N568" s="166"/>
      <c r="O568" s="166"/>
      <c r="P568" s="166"/>
      <c r="Q568" s="166"/>
      <c r="R568" s="166"/>
      <c r="S568" s="166"/>
    </row>
    <row r="569" spans="1:19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166"/>
      <c r="L569" s="166"/>
      <c r="M569" s="166"/>
      <c r="N569" s="166"/>
      <c r="O569" s="166"/>
      <c r="P569" s="166"/>
      <c r="Q569" s="166"/>
      <c r="R569" s="166"/>
      <c r="S569" s="166"/>
    </row>
    <row r="570" spans="1:19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</row>
    <row r="571" spans="1:19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166"/>
      <c r="L571" s="166"/>
      <c r="M571" s="166"/>
      <c r="N571" s="166"/>
      <c r="O571" s="166"/>
      <c r="P571" s="166"/>
      <c r="Q571" s="166"/>
      <c r="R571" s="166"/>
      <c r="S571" s="166"/>
    </row>
    <row r="572" spans="1:19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166"/>
      <c r="L572" s="166"/>
      <c r="M572" s="166"/>
      <c r="N572" s="166"/>
      <c r="O572" s="166"/>
      <c r="P572" s="166"/>
      <c r="Q572" s="166"/>
      <c r="R572" s="166"/>
      <c r="S572" s="166"/>
    </row>
    <row r="573" spans="1:19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166"/>
      <c r="L573" s="166"/>
      <c r="M573" s="166"/>
      <c r="N573" s="166"/>
      <c r="O573" s="166"/>
      <c r="P573" s="166"/>
      <c r="Q573" s="166"/>
      <c r="R573" s="166"/>
      <c r="S573" s="166"/>
    </row>
    <row r="574" spans="1:19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  <c r="P574" s="166"/>
      <c r="Q574" s="166"/>
      <c r="R574" s="166"/>
      <c r="S574" s="166"/>
    </row>
    <row r="575" spans="1:19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166"/>
      <c r="L575" s="166"/>
      <c r="M575" s="166"/>
      <c r="N575" s="166"/>
      <c r="O575" s="166"/>
      <c r="P575" s="166"/>
      <c r="Q575" s="166"/>
      <c r="R575" s="166"/>
      <c r="S575" s="166"/>
    </row>
    <row r="576" spans="1:19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166"/>
      <c r="L576" s="166"/>
      <c r="M576" s="166"/>
      <c r="N576" s="166"/>
      <c r="O576" s="166"/>
      <c r="P576" s="166"/>
      <c r="Q576" s="166"/>
      <c r="R576" s="166"/>
      <c r="S576" s="166"/>
    </row>
    <row r="577" spans="1:19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166"/>
      <c r="L577" s="166"/>
      <c r="M577" s="166"/>
      <c r="N577" s="166"/>
      <c r="O577" s="166"/>
      <c r="P577" s="166"/>
      <c r="Q577" s="166"/>
      <c r="R577" s="166"/>
      <c r="S577" s="166"/>
    </row>
    <row r="578" spans="1:19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166"/>
      <c r="L578" s="166"/>
      <c r="M578" s="166"/>
      <c r="N578" s="166"/>
      <c r="O578" s="166"/>
      <c r="P578" s="166"/>
      <c r="Q578" s="166"/>
      <c r="R578" s="166"/>
      <c r="S578" s="166"/>
    </row>
    <row r="579" spans="1:19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166"/>
      <c r="L579" s="166"/>
      <c r="M579" s="166"/>
      <c r="N579" s="166"/>
      <c r="O579" s="166"/>
      <c r="P579" s="166"/>
      <c r="Q579" s="166"/>
      <c r="R579" s="166"/>
      <c r="S579" s="166"/>
    </row>
    <row r="580" spans="1:19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166"/>
      <c r="L580" s="166"/>
      <c r="M580" s="166"/>
      <c r="N580" s="166"/>
      <c r="O580" s="166"/>
      <c r="P580" s="166"/>
      <c r="Q580" s="166"/>
      <c r="R580" s="166"/>
      <c r="S580" s="166"/>
    </row>
    <row r="581" spans="1:19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166"/>
      <c r="L581" s="166"/>
      <c r="M581" s="166"/>
      <c r="N581" s="166"/>
      <c r="O581" s="166"/>
      <c r="P581" s="166"/>
      <c r="Q581" s="166"/>
      <c r="R581" s="166"/>
      <c r="S581" s="166"/>
    </row>
    <row r="582" spans="1:19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166"/>
      <c r="L582" s="166"/>
      <c r="M582" s="166"/>
      <c r="N582" s="166"/>
      <c r="O582" s="166"/>
      <c r="P582" s="166"/>
      <c r="Q582" s="166"/>
      <c r="R582" s="166"/>
      <c r="S582" s="166"/>
    </row>
    <row r="583" spans="1:19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166"/>
      <c r="L583" s="166"/>
      <c r="M583" s="166"/>
      <c r="N583" s="166"/>
      <c r="O583" s="166"/>
      <c r="P583" s="166"/>
      <c r="Q583" s="166"/>
      <c r="R583" s="166"/>
      <c r="S583" s="166"/>
    </row>
    <row r="584" spans="1:19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166"/>
      <c r="L584" s="166"/>
      <c r="M584" s="166"/>
      <c r="N584" s="166"/>
      <c r="O584" s="166"/>
      <c r="P584" s="166"/>
      <c r="Q584" s="166"/>
      <c r="R584" s="166"/>
      <c r="S584" s="166"/>
    </row>
    <row r="585" spans="1:19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166"/>
      <c r="L585" s="166"/>
      <c r="M585" s="166"/>
      <c r="N585" s="166"/>
      <c r="O585" s="166"/>
      <c r="P585" s="166"/>
      <c r="Q585" s="166"/>
      <c r="R585" s="166"/>
      <c r="S585" s="166"/>
    </row>
    <row r="586" spans="1:19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166"/>
      <c r="L586" s="166"/>
      <c r="M586" s="166"/>
      <c r="N586" s="166"/>
      <c r="O586" s="166"/>
      <c r="P586" s="166"/>
      <c r="Q586" s="166"/>
      <c r="R586" s="166"/>
      <c r="S586" s="166"/>
    </row>
    <row r="587" spans="1:19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166"/>
      <c r="L587" s="166"/>
      <c r="M587" s="166"/>
      <c r="N587" s="166"/>
      <c r="O587" s="166"/>
      <c r="P587" s="166"/>
      <c r="Q587" s="166"/>
      <c r="R587" s="166"/>
      <c r="S587" s="166"/>
    </row>
    <row r="588" spans="1:19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166"/>
      <c r="L588" s="166"/>
      <c r="M588" s="166"/>
      <c r="N588" s="166"/>
      <c r="O588" s="166"/>
      <c r="P588" s="166"/>
      <c r="Q588" s="166"/>
      <c r="R588" s="166"/>
      <c r="S588" s="166"/>
    </row>
    <row r="589" spans="1:19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166"/>
      <c r="L589" s="166"/>
      <c r="M589" s="166"/>
      <c r="N589" s="166"/>
      <c r="O589" s="166"/>
      <c r="P589" s="166"/>
      <c r="Q589" s="166"/>
      <c r="R589" s="166"/>
      <c r="S589" s="166"/>
    </row>
    <row r="590" spans="1:19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166"/>
      <c r="L590" s="166"/>
      <c r="M590" s="166"/>
      <c r="N590" s="166"/>
      <c r="O590" s="166"/>
      <c r="P590" s="166"/>
      <c r="Q590" s="166"/>
      <c r="R590" s="166"/>
      <c r="S590" s="166"/>
    </row>
    <row r="591" spans="1:19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166"/>
      <c r="L591" s="166"/>
      <c r="M591" s="166"/>
      <c r="N591" s="166"/>
      <c r="O591" s="166"/>
      <c r="P591" s="166"/>
      <c r="Q591" s="166"/>
      <c r="R591" s="166"/>
      <c r="S591" s="166"/>
    </row>
    <row r="592" spans="1:19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166"/>
      <c r="L592" s="166"/>
      <c r="M592" s="166"/>
      <c r="N592" s="166"/>
      <c r="O592" s="166"/>
      <c r="P592" s="166"/>
      <c r="Q592" s="166"/>
      <c r="R592" s="166"/>
      <c r="S592" s="166"/>
    </row>
    <row r="593" spans="1:19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166"/>
      <c r="L593" s="166"/>
      <c r="M593" s="166"/>
      <c r="N593" s="166"/>
      <c r="O593" s="166"/>
      <c r="P593" s="166"/>
      <c r="Q593" s="166"/>
      <c r="R593" s="166"/>
      <c r="S593" s="166"/>
    </row>
    <row r="594" spans="1:19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166"/>
      <c r="L594" s="166"/>
      <c r="M594" s="166"/>
      <c r="N594" s="166"/>
      <c r="O594" s="166"/>
      <c r="P594" s="166"/>
      <c r="Q594" s="166"/>
      <c r="R594" s="166"/>
      <c r="S594" s="166"/>
    </row>
    <row r="595" spans="1:19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  <c r="S595" s="166"/>
    </row>
    <row r="596" spans="1:19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166"/>
      <c r="L596" s="166"/>
      <c r="M596" s="166"/>
      <c r="N596" s="166"/>
      <c r="O596" s="166"/>
      <c r="P596" s="166"/>
      <c r="Q596" s="166"/>
      <c r="R596" s="166"/>
      <c r="S596" s="166"/>
    </row>
    <row r="597" spans="1:19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166"/>
      <c r="L597" s="166"/>
      <c r="M597" s="166"/>
      <c r="N597" s="166"/>
      <c r="O597" s="166"/>
      <c r="P597" s="166"/>
      <c r="Q597" s="166"/>
      <c r="R597" s="166"/>
      <c r="S597" s="166"/>
    </row>
    <row r="598" spans="1:19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166"/>
      <c r="L598" s="166"/>
      <c r="M598" s="166"/>
      <c r="N598" s="166"/>
      <c r="O598" s="166"/>
      <c r="P598" s="166"/>
      <c r="Q598" s="166"/>
      <c r="R598" s="166"/>
      <c r="S598" s="166"/>
    </row>
    <row r="599" spans="1:19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166"/>
      <c r="L599" s="166"/>
      <c r="M599" s="166"/>
      <c r="N599" s="166"/>
      <c r="O599" s="166"/>
      <c r="P599" s="166"/>
      <c r="Q599" s="166"/>
      <c r="R599" s="166"/>
      <c r="S599" s="166"/>
    </row>
    <row r="600" spans="1:19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166"/>
      <c r="L600" s="166"/>
      <c r="M600" s="166"/>
      <c r="N600" s="166"/>
      <c r="O600" s="166"/>
      <c r="P600" s="166"/>
      <c r="Q600" s="166"/>
      <c r="R600" s="166"/>
      <c r="S600" s="166"/>
    </row>
    <row r="601" spans="1:19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166"/>
      <c r="L601" s="166"/>
      <c r="M601" s="166"/>
      <c r="N601" s="166"/>
      <c r="O601" s="166"/>
      <c r="P601" s="166"/>
      <c r="Q601" s="166"/>
      <c r="R601" s="166"/>
      <c r="S601" s="166"/>
    </row>
    <row r="602" spans="1:19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166"/>
      <c r="L602" s="166"/>
      <c r="M602" s="166"/>
      <c r="N602" s="166"/>
      <c r="O602" s="166"/>
      <c r="P602" s="166"/>
      <c r="Q602" s="166"/>
      <c r="R602" s="166"/>
      <c r="S602" s="166"/>
    </row>
    <row r="603" spans="1:19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166"/>
      <c r="L603" s="166"/>
      <c r="M603" s="166"/>
      <c r="N603" s="166"/>
      <c r="O603" s="166"/>
      <c r="P603" s="166"/>
      <c r="Q603" s="166"/>
      <c r="R603" s="166"/>
      <c r="S603" s="166"/>
    </row>
    <row r="604" spans="1:19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166"/>
      <c r="L604" s="166"/>
      <c r="M604" s="166"/>
      <c r="N604" s="166"/>
      <c r="O604" s="166"/>
      <c r="P604" s="166"/>
      <c r="Q604" s="166"/>
      <c r="R604" s="166"/>
      <c r="S604" s="166"/>
    </row>
    <row r="605" spans="1:19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166"/>
      <c r="L605" s="166"/>
      <c r="M605" s="166"/>
      <c r="N605" s="166"/>
      <c r="O605" s="166"/>
      <c r="P605" s="166"/>
      <c r="Q605" s="166"/>
      <c r="R605" s="166"/>
      <c r="S605" s="166"/>
    </row>
    <row r="606" spans="1:19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166"/>
      <c r="L606" s="166"/>
      <c r="M606" s="166"/>
      <c r="N606" s="166"/>
      <c r="O606" s="166"/>
      <c r="P606" s="166"/>
      <c r="Q606" s="166"/>
      <c r="R606" s="166"/>
      <c r="S606" s="166"/>
    </row>
    <row r="607" spans="1:19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166"/>
      <c r="L607" s="166"/>
      <c r="M607" s="166"/>
      <c r="N607" s="166"/>
      <c r="O607" s="166"/>
      <c r="P607" s="166"/>
      <c r="Q607" s="166"/>
      <c r="R607" s="166"/>
      <c r="S607" s="166"/>
    </row>
    <row r="608" spans="1:19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166"/>
      <c r="L608" s="166"/>
      <c r="M608" s="166"/>
      <c r="N608" s="166"/>
      <c r="O608" s="166"/>
      <c r="P608" s="166"/>
      <c r="Q608" s="166"/>
      <c r="R608" s="166"/>
      <c r="S608" s="166"/>
    </row>
    <row r="609" spans="1:19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166"/>
      <c r="L609" s="166"/>
      <c r="M609" s="166"/>
      <c r="N609" s="166"/>
      <c r="O609" s="166"/>
      <c r="P609" s="166"/>
      <c r="Q609" s="166"/>
      <c r="R609" s="166"/>
      <c r="S609" s="166"/>
    </row>
    <row r="610" spans="1:19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166"/>
      <c r="L610" s="166"/>
      <c r="M610" s="166"/>
      <c r="N610" s="166"/>
      <c r="O610" s="166"/>
      <c r="P610" s="166"/>
      <c r="Q610" s="166"/>
      <c r="R610" s="166"/>
      <c r="S610" s="166"/>
    </row>
    <row r="611" spans="1:19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166"/>
      <c r="L611" s="166"/>
      <c r="M611" s="166"/>
      <c r="N611" s="166"/>
      <c r="O611" s="166"/>
      <c r="P611" s="166"/>
      <c r="Q611" s="166"/>
      <c r="R611" s="166"/>
      <c r="S611" s="166"/>
    </row>
    <row r="612" spans="1:19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166"/>
      <c r="L612" s="166"/>
      <c r="M612" s="166"/>
      <c r="N612" s="166"/>
      <c r="O612" s="166"/>
      <c r="P612" s="166"/>
      <c r="Q612" s="166"/>
      <c r="R612" s="166"/>
      <c r="S612" s="166"/>
    </row>
    <row r="613" spans="1:19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166"/>
      <c r="L613" s="166"/>
      <c r="M613" s="166"/>
      <c r="N613" s="166"/>
      <c r="O613" s="166"/>
      <c r="P613" s="166"/>
      <c r="Q613" s="166"/>
      <c r="R613" s="166"/>
      <c r="S613" s="166"/>
    </row>
    <row r="614" spans="1:19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166"/>
      <c r="L614" s="166"/>
      <c r="M614" s="166"/>
      <c r="N614" s="166"/>
      <c r="O614" s="166"/>
      <c r="P614" s="166"/>
      <c r="Q614" s="166"/>
      <c r="R614" s="166"/>
      <c r="S614" s="166"/>
    </row>
    <row r="615" spans="1:19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166"/>
      <c r="L615" s="166"/>
      <c r="M615" s="166"/>
      <c r="N615" s="166"/>
      <c r="O615" s="166"/>
      <c r="P615" s="166"/>
      <c r="Q615" s="166"/>
      <c r="R615" s="166"/>
      <c r="S615" s="166"/>
    </row>
    <row r="616" spans="1:19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166"/>
      <c r="L616" s="166"/>
      <c r="M616" s="166"/>
      <c r="N616" s="166"/>
      <c r="O616" s="166"/>
      <c r="P616" s="166"/>
      <c r="Q616" s="166"/>
      <c r="R616" s="166"/>
      <c r="S616" s="166"/>
    </row>
    <row r="617" spans="1:19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166"/>
      <c r="S617" s="166"/>
    </row>
    <row r="618" spans="1:19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166"/>
      <c r="S618" s="166"/>
    </row>
    <row r="619" spans="1:19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  <c r="S619" s="166"/>
    </row>
    <row r="620" spans="1:19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166"/>
      <c r="L620" s="166"/>
      <c r="M620" s="166"/>
      <c r="N620" s="166"/>
      <c r="O620" s="166"/>
      <c r="P620" s="166"/>
      <c r="Q620" s="166"/>
      <c r="R620" s="166"/>
      <c r="S620" s="166"/>
    </row>
    <row r="621" spans="1:19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166"/>
      <c r="S621" s="166"/>
    </row>
    <row r="622" spans="1:19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166"/>
      <c r="S622" s="166"/>
    </row>
    <row r="623" spans="1:19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166"/>
      <c r="S623" s="166"/>
    </row>
    <row r="624" spans="1:19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166"/>
      <c r="S624" s="166"/>
    </row>
    <row r="625" spans="1:19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166"/>
      <c r="S625" s="166"/>
    </row>
    <row r="626" spans="1:19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166"/>
      <c r="S626" s="166"/>
    </row>
    <row r="627" spans="1:19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166"/>
      <c r="S627" s="166"/>
    </row>
    <row r="628" spans="1:19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  <c r="R628" s="166"/>
      <c r="S628" s="166"/>
    </row>
    <row r="629" spans="1:19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166"/>
      <c r="S629" s="166"/>
    </row>
    <row r="630" spans="1:19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166"/>
      <c r="S630" s="166"/>
    </row>
    <row r="631" spans="1:19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166"/>
      <c r="L631" s="166"/>
      <c r="M631" s="166"/>
      <c r="N631" s="166"/>
      <c r="O631" s="166"/>
      <c r="P631" s="166"/>
      <c r="Q631" s="166"/>
      <c r="R631" s="166"/>
      <c r="S631" s="166"/>
    </row>
    <row r="632" spans="1:19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166"/>
      <c r="L632" s="166"/>
      <c r="M632" s="166"/>
      <c r="N632" s="166"/>
      <c r="O632" s="166"/>
      <c r="P632" s="166"/>
      <c r="Q632" s="166"/>
      <c r="R632" s="166"/>
      <c r="S632" s="166"/>
    </row>
    <row r="633" spans="1:19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66"/>
      <c r="P633" s="166"/>
      <c r="Q633" s="166"/>
      <c r="R633" s="166"/>
      <c r="S633" s="166"/>
    </row>
    <row r="634" spans="1:19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66"/>
      <c r="P634" s="166"/>
      <c r="Q634" s="166"/>
      <c r="R634" s="166"/>
      <c r="S634" s="166"/>
    </row>
    <row r="635" spans="1:19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66"/>
      <c r="P635" s="166"/>
      <c r="Q635" s="166"/>
      <c r="R635" s="166"/>
      <c r="S635" s="166"/>
    </row>
    <row r="636" spans="1:19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66"/>
      <c r="P636" s="166"/>
      <c r="Q636" s="166"/>
      <c r="R636" s="166"/>
      <c r="S636" s="166"/>
    </row>
    <row r="637" spans="1:19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66"/>
      <c r="P637" s="166"/>
      <c r="Q637" s="166"/>
      <c r="R637" s="166"/>
      <c r="S637" s="166"/>
    </row>
    <row r="638" spans="1:19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166"/>
      <c r="L638" s="166"/>
      <c r="M638" s="166"/>
      <c r="N638" s="166"/>
      <c r="O638" s="166"/>
      <c r="P638" s="166"/>
      <c r="Q638" s="166"/>
      <c r="R638" s="166"/>
      <c r="S638" s="166"/>
    </row>
    <row r="639" spans="1:19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166"/>
      <c r="L639" s="166"/>
      <c r="M639" s="166"/>
      <c r="N639" s="166"/>
      <c r="O639" s="166"/>
      <c r="P639" s="166"/>
      <c r="Q639" s="166"/>
      <c r="R639" s="166"/>
      <c r="S639" s="166"/>
    </row>
    <row r="640" spans="1:19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166"/>
      <c r="L640" s="166"/>
      <c r="M640" s="166"/>
      <c r="N640" s="166"/>
      <c r="O640" s="166"/>
      <c r="P640" s="166"/>
      <c r="Q640" s="166"/>
      <c r="R640" s="166"/>
      <c r="S640" s="166"/>
    </row>
    <row r="641" spans="1:19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166"/>
      <c r="L641" s="166"/>
      <c r="M641" s="166"/>
      <c r="N641" s="166"/>
      <c r="O641" s="166"/>
      <c r="P641" s="166"/>
      <c r="Q641" s="166"/>
      <c r="R641" s="166"/>
      <c r="S641" s="166"/>
    </row>
    <row r="642" spans="1:19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166"/>
      <c r="L642" s="166"/>
      <c r="M642" s="166"/>
      <c r="N642" s="166"/>
      <c r="O642" s="166"/>
      <c r="P642" s="166"/>
      <c r="Q642" s="166"/>
      <c r="R642" s="166"/>
      <c r="S642" s="166"/>
    </row>
    <row r="643" spans="1:19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166"/>
      <c r="L643" s="166"/>
      <c r="M643" s="166"/>
      <c r="N643" s="166"/>
      <c r="O643" s="166"/>
      <c r="P643" s="166"/>
      <c r="Q643" s="166"/>
      <c r="R643" s="166"/>
      <c r="S643" s="166"/>
    </row>
    <row r="644" spans="1:19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</row>
    <row r="645" spans="1:19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166"/>
      <c r="L645" s="166"/>
      <c r="M645" s="166"/>
      <c r="N645" s="166"/>
      <c r="O645" s="166"/>
      <c r="P645" s="166"/>
      <c r="Q645" s="166"/>
      <c r="R645" s="166"/>
      <c r="S645" s="166"/>
    </row>
    <row r="646" spans="1:19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166"/>
      <c r="L646" s="166"/>
      <c r="M646" s="166"/>
      <c r="N646" s="166"/>
      <c r="O646" s="166"/>
      <c r="P646" s="166"/>
      <c r="Q646" s="166"/>
      <c r="R646" s="166"/>
      <c r="S646" s="166"/>
    </row>
    <row r="647" spans="1:19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166"/>
      <c r="L647" s="166"/>
      <c r="M647" s="166"/>
      <c r="N647" s="166"/>
      <c r="O647" s="166"/>
      <c r="P647" s="166"/>
      <c r="Q647" s="166"/>
      <c r="R647" s="166"/>
      <c r="S647" s="166"/>
    </row>
    <row r="648" spans="1:19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166"/>
      <c r="L648" s="166"/>
      <c r="M648" s="166"/>
      <c r="N648" s="166"/>
      <c r="O648" s="166"/>
      <c r="P648" s="166"/>
      <c r="Q648" s="166"/>
      <c r="R648" s="166"/>
      <c r="S648" s="166"/>
    </row>
    <row r="649" spans="1:19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166"/>
      <c r="L649" s="166"/>
      <c r="M649" s="166"/>
      <c r="N649" s="166"/>
      <c r="O649" s="166"/>
      <c r="P649" s="166"/>
      <c r="Q649" s="166"/>
      <c r="R649" s="166"/>
      <c r="S649" s="166"/>
    </row>
    <row r="650" spans="1:19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166"/>
      <c r="L650" s="166"/>
      <c r="M650" s="166"/>
      <c r="N650" s="166"/>
      <c r="O650" s="166"/>
      <c r="P650" s="166"/>
      <c r="Q650" s="166"/>
      <c r="R650" s="166"/>
      <c r="S650" s="166"/>
    </row>
    <row r="651" spans="1:19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166"/>
      <c r="L651" s="166"/>
      <c r="M651" s="166"/>
      <c r="N651" s="166"/>
      <c r="O651" s="166"/>
      <c r="P651" s="166"/>
      <c r="Q651" s="166"/>
      <c r="R651" s="166"/>
      <c r="S651" s="166"/>
    </row>
    <row r="652" spans="1:19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166"/>
      <c r="L652" s="166"/>
      <c r="M652" s="166"/>
      <c r="N652" s="166"/>
      <c r="O652" s="166"/>
      <c r="P652" s="166"/>
      <c r="Q652" s="166"/>
      <c r="R652" s="166"/>
      <c r="S652" s="166"/>
    </row>
    <row r="653" spans="1:19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166"/>
      <c r="L653" s="166"/>
      <c r="M653" s="166"/>
      <c r="N653" s="166"/>
      <c r="O653" s="166"/>
      <c r="P653" s="166"/>
      <c r="Q653" s="166"/>
      <c r="R653" s="166"/>
      <c r="S653" s="166"/>
    </row>
    <row r="654" spans="1:19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166"/>
      <c r="L654" s="166"/>
      <c r="M654" s="166"/>
      <c r="N654" s="166"/>
      <c r="O654" s="166"/>
      <c r="P654" s="166"/>
      <c r="Q654" s="166"/>
      <c r="R654" s="166"/>
      <c r="S654" s="166"/>
    </row>
    <row r="655" spans="1:19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166"/>
      <c r="L655" s="166"/>
      <c r="M655" s="166"/>
      <c r="N655" s="166"/>
      <c r="O655" s="166"/>
      <c r="P655" s="166"/>
      <c r="Q655" s="166"/>
      <c r="R655" s="166"/>
      <c r="S655" s="166"/>
    </row>
    <row r="656" spans="1:19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166"/>
      <c r="L656" s="166"/>
      <c r="M656" s="166"/>
      <c r="N656" s="166"/>
      <c r="O656" s="166"/>
      <c r="P656" s="166"/>
      <c r="Q656" s="166"/>
      <c r="R656" s="166"/>
      <c r="S656" s="166"/>
    </row>
    <row r="657" spans="1:19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166"/>
      <c r="L657" s="166"/>
      <c r="M657" s="166"/>
      <c r="N657" s="166"/>
      <c r="O657" s="166"/>
      <c r="P657" s="166"/>
      <c r="Q657" s="166"/>
      <c r="R657" s="166"/>
      <c r="S657" s="166"/>
    </row>
    <row r="658" spans="1:19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166"/>
      <c r="L658" s="166"/>
      <c r="M658" s="166"/>
      <c r="N658" s="166"/>
      <c r="O658" s="166"/>
      <c r="P658" s="166"/>
      <c r="Q658" s="166"/>
      <c r="R658" s="166"/>
      <c r="S658" s="166"/>
    </row>
    <row r="659" spans="1:19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166"/>
      <c r="L659" s="166"/>
      <c r="M659" s="166"/>
      <c r="N659" s="166"/>
      <c r="O659" s="166"/>
      <c r="P659" s="166"/>
      <c r="Q659" s="166"/>
      <c r="R659" s="166"/>
      <c r="S659" s="166"/>
    </row>
    <row r="660" spans="1:19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166"/>
      <c r="L660" s="166"/>
      <c r="M660" s="166"/>
      <c r="N660" s="166"/>
      <c r="O660" s="166"/>
      <c r="P660" s="166"/>
      <c r="Q660" s="166"/>
      <c r="R660" s="166"/>
      <c r="S660" s="166"/>
    </row>
    <row r="661" spans="1:19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166"/>
      <c r="L661" s="166"/>
      <c r="M661" s="166"/>
      <c r="N661" s="166"/>
      <c r="O661" s="166"/>
      <c r="P661" s="166"/>
      <c r="Q661" s="166"/>
      <c r="R661" s="166"/>
      <c r="S661" s="166"/>
    </row>
    <row r="662" spans="1:19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166"/>
      <c r="L662" s="166"/>
      <c r="M662" s="166"/>
      <c r="N662" s="166"/>
      <c r="O662" s="166"/>
      <c r="P662" s="166"/>
      <c r="Q662" s="166"/>
      <c r="R662" s="166"/>
      <c r="S662" s="166"/>
    </row>
    <row r="663" spans="1:19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166"/>
      <c r="L663" s="166"/>
      <c r="M663" s="166"/>
      <c r="N663" s="166"/>
      <c r="O663" s="166"/>
      <c r="P663" s="166"/>
      <c r="Q663" s="166"/>
      <c r="R663" s="166"/>
      <c r="S663" s="166"/>
    </row>
    <row r="664" spans="1:19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166"/>
      <c r="L664" s="166"/>
      <c r="M664" s="166"/>
      <c r="N664" s="166"/>
      <c r="O664" s="166"/>
      <c r="P664" s="166"/>
      <c r="Q664" s="166"/>
      <c r="R664" s="166"/>
      <c r="S664" s="166"/>
    </row>
    <row r="665" spans="1:19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166"/>
      <c r="L665" s="166"/>
      <c r="M665" s="166"/>
      <c r="N665" s="166"/>
      <c r="O665" s="166"/>
      <c r="P665" s="166"/>
      <c r="Q665" s="166"/>
      <c r="R665" s="166"/>
      <c r="S665" s="166"/>
    </row>
    <row r="666" spans="1:19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166"/>
      <c r="L666" s="166"/>
      <c r="M666" s="166"/>
      <c r="N666" s="166"/>
      <c r="O666" s="166"/>
      <c r="P666" s="166"/>
      <c r="Q666" s="166"/>
      <c r="R666" s="166"/>
      <c r="S666" s="166"/>
    </row>
    <row r="667" spans="1:19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166"/>
      <c r="L667" s="166"/>
      <c r="M667" s="166"/>
      <c r="N667" s="166"/>
      <c r="O667" s="166"/>
      <c r="P667" s="166"/>
      <c r="Q667" s="166"/>
      <c r="R667" s="166"/>
      <c r="S667" s="166"/>
    </row>
    <row r="668" spans="1:19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</row>
    <row r="669" spans="1:19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166"/>
      <c r="L669" s="166"/>
      <c r="M669" s="166"/>
      <c r="N669" s="166"/>
      <c r="O669" s="166"/>
      <c r="P669" s="166"/>
      <c r="Q669" s="166"/>
      <c r="R669" s="166"/>
      <c r="S669" s="166"/>
    </row>
    <row r="670" spans="1:19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166"/>
      <c r="L670" s="166"/>
      <c r="M670" s="166"/>
      <c r="N670" s="166"/>
      <c r="O670" s="166"/>
      <c r="P670" s="166"/>
      <c r="Q670" s="166"/>
      <c r="R670" s="166"/>
      <c r="S670" s="166"/>
    </row>
    <row r="671" spans="1:19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166"/>
      <c r="L671" s="166"/>
      <c r="M671" s="166"/>
      <c r="N671" s="166"/>
      <c r="O671" s="166"/>
      <c r="P671" s="166"/>
      <c r="Q671" s="166"/>
      <c r="R671" s="166"/>
      <c r="S671" s="166"/>
    </row>
    <row r="672" spans="1:19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166"/>
      <c r="L672" s="166"/>
      <c r="M672" s="166"/>
      <c r="N672" s="166"/>
      <c r="O672" s="166"/>
      <c r="P672" s="166"/>
      <c r="Q672" s="166"/>
      <c r="R672" s="166"/>
      <c r="S672" s="166"/>
    </row>
    <row r="673" spans="1:19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166"/>
      <c r="L673" s="166"/>
      <c r="M673" s="166"/>
      <c r="N673" s="166"/>
      <c r="O673" s="166"/>
      <c r="P673" s="166"/>
      <c r="Q673" s="166"/>
      <c r="R673" s="166"/>
      <c r="S673" s="166"/>
    </row>
    <row r="674" spans="1:19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166"/>
      <c r="L674" s="166"/>
      <c r="M674" s="166"/>
      <c r="N674" s="166"/>
      <c r="O674" s="166"/>
      <c r="P674" s="166"/>
      <c r="Q674" s="166"/>
      <c r="R674" s="166"/>
      <c r="S674" s="166"/>
    </row>
    <row r="675" spans="1:19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166"/>
      <c r="L675" s="166"/>
      <c r="M675" s="166"/>
      <c r="N675" s="166"/>
      <c r="O675" s="166"/>
      <c r="P675" s="166"/>
      <c r="Q675" s="166"/>
      <c r="R675" s="166"/>
      <c r="S675" s="166"/>
    </row>
    <row r="676" spans="1:19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166"/>
      <c r="L676" s="166"/>
      <c r="M676" s="166"/>
      <c r="N676" s="166"/>
      <c r="O676" s="166"/>
      <c r="P676" s="166"/>
      <c r="Q676" s="166"/>
      <c r="R676" s="166"/>
      <c r="S676" s="166"/>
    </row>
    <row r="677" spans="1:19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166"/>
      <c r="L677" s="166"/>
      <c r="M677" s="166"/>
      <c r="N677" s="166"/>
      <c r="O677" s="166"/>
      <c r="P677" s="166"/>
      <c r="Q677" s="166"/>
      <c r="R677" s="166"/>
      <c r="S677" s="166"/>
    </row>
    <row r="678" spans="1:19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166"/>
      <c r="L678" s="166"/>
      <c r="M678" s="166"/>
      <c r="N678" s="166"/>
      <c r="O678" s="166"/>
      <c r="P678" s="166"/>
      <c r="Q678" s="166"/>
      <c r="R678" s="166"/>
      <c r="S678" s="166"/>
    </row>
    <row r="679" spans="1:19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166"/>
      <c r="L679" s="166"/>
      <c r="M679" s="166"/>
      <c r="N679" s="166"/>
      <c r="O679" s="166"/>
      <c r="P679" s="166"/>
      <c r="Q679" s="166"/>
      <c r="R679" s="166"/>
      <c r="S679" s="166"/>
    </row>
    <row r="680" spans="1:19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166"/>
      <c r="L680" s="166"/>
      <c r="M680" s="166"/>
      <c r="N680" s="166"/>
      <c r="O680" s="166"/>
      <c r="P680" s="166"/>
      <c r="Q680" s="166"/>
      <c r="R680" s="166"/>
      <c r="S680" s="166"/>
    </row>
    <row r="681" spans="1:19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166"/>
      <c r="L681" s="166"/>
      <c r="M681" s="166"/>
      <c r="N681" s="166"/>
      <c r="O681" s="166"/>
      <c r="P681" s="166"/>
      <c r="Q681" s="166"/>
      <c r="R681" s="166"/>
      <c r="S681" s="166"/>
    </row>
    <row r="682" spans="1:19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166"/>
      <c r="L682" s="166"/>
      <c r="M682" s="166"/>
      <c r="N682" s="166"/>
      <c r="O682" s="166"/>
      <c r="P682" s="166"/>
      <c r="Q682" s="166"/>
      <c r="R682" s="166"/>
      <c r="S682" s="166"/>
    </row>
    <row r="683" spans="1:19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166"/>
      <c r="L683" s="166"/>
      <c r="M683" s="166"/>
      <c r="N683" s="166"/>
      <c r="O683" s="166"/>
      <c r="P683" s="166"/>
      <c r="Q683" s="166"/>
      <c r="R683" s="166"/>
      <c r="S683" s="166"/>
    </row>
    <row r="684" spans="1:19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166"/>
      <c r="L684" s="166"/>
      <c r="M684" s="166"/>
      <c r="N684" s="166"/>
      <c r="O684" s="166"/>
      <c r="P684" s="166"/>
      <c r="Q684" s="166"/>
      <c r="R684" s="166"/>
      <c r="S684" s="166"/>
    </row>
    <row r="685" spans="1:19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166"/>
      <c r="L685" s="166"/>
      <c r="M685" s="166"/>
      <c r="N685" s="166"/>
      <c r="O685" s="166"/>
      <c r="P685" s="166"/>
      <c r="Q685" s="166"/>
      <c r="R685" s="166"/>
      <c r="S685" s="166"/>
    </row>
    <row r="686" spans="1:19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166"/>
      <c r="L686" s="166"/>
      <c r="M686" s="166"/>
      <c r="N686" s="166"/>
      <c r="O686" s="166"/>
      <c r="P686" s="166"/>
      <c r="Q686" s="166"/>
      <c r="R686" s="166"/>
      <c r="S686" s="166"/>
    </row>
    <row r="687" spans="1:19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166"/>
      <c r="L687" s="166"/>
      <c r="M687" s="166"/>
      <c r="N687" s="166"/>
      <c r="O687" s="166"/>
      <c r="P687" s="166"/>
      <c r="Q687" s="166"/>
      <c r="R687" s="166"/>
      <c r="S687" s="166"/>
    </row>
    <row r="688" spans="1:19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166"/>
      <c r="L688" s="166"/>
      <c r="M688" s="166"/>
      <c r="N688" s="166"/>
      <c r="O688" s="166"/>
      <c r="P688" s="166"/>
      <c r="Q688" s="166"/>
      <c r="R688" s="166"/>
      <c r="S688" s="166"/>
    </row>
    <row r="689" spans="1:19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166"/>
      <c r="L689" s="166"/>
      <c r="M689" s="166"/>
      <c r="N689" s="166"/>
      <c r="O689" s="166"/>
      <c r="P689" s="166"/>
      <c r="Q689" s="166"/>
      <c r="R689" s="166"/>
      <c r="S689" s="166"/>
    </row>
    <row r="690" spans="1:19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166"/>
      <c r="L690" s="166"/>
      <c r="M690" s="166"/>
      <c r="N690" s="166"/>
      <c r="O690" s="166"/>
      <c r="P690" s="166"/>
      <c r="Q690" s="166"/>
      <c r="R690" s="166"/>
      <c r="S690" s="166"/>
    </row>
    <row r="691" spans="1:19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166"/>
      <c r="L691" s="166"/>
      <c r="M691" s="166"/>
      <c r="N691" s="166"/>
      <c r="O691" s="166"/>
      <c r="P691" s="166"/>
      <c r="Q691" s="166"/>
      <c r="R691" s="166"/>
      <c r="S691" s="166"/>
    </row>
    <row r="692" spans="1:19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166"/>
      <c r="L692" s="166"/>
      <c r="M692" s="166"/>
      <c r="N692" s="166"/>
      <c r="O692" s="166"/>
      <c r="P692" s="166"/>
      <c r="Q692" s="166"/>
      <c r="R692" s="166"/>
      <c r="S692" s="166"/>
    </row>
    <row r="693" spans="1:19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  <c r="S693" s="166"/>
    </row>
    <row r="694" spans="1:19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166"/>
      <c r="L694" s="166"/>
      <c r="M694" s="166"/>
      <c r="N694" s="166"/>
      <c r="O694" s="166"/>
      <c r="P694" s="166"/>
      <c r="Q694" s="166"/>
      <c r="R694" s="166"/>
      <c r="S694" s="166"/>
    </row>
    <row r="695" spans="1:19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166"/>
      <c r="L695" s="166"/>
      <c r="M695" s="166"/>
      <c r="N695" s="166"/>
      <c r="O695" s="166"/>
      <c r="P695" s="166"/>
      <c r="Q695" s="166"/>
      <c r="R695" s="166"/>
      <c r="S695" s="166"/>
    </row>
    <row r="696" spans="1:19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166"/>
      <c r="L696" s="166"/>
      <c r="M696" s="166"/>
      <c r="N696" s="166"/>
      <c r="O696" s="166"/>
      <c r="P696" s="166"/>
      <c r="Q696" s="166"/>
      <c r="R696" s="166"/>
      <c r="S696" s="166"/>
    </row>
    <row r="697" spans="1:19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166"/>
      <c r="L697" s="166"/>
      <c r="M697" s="166"/>
      <c r="N697" s="166"/>
      <c r="O697" s="166"/>
      <c r="P697" s="166"/>
      <c r="Q697" s="166"/>
      <c r="R697" s="166"/>
      <c r="S697" s="166"/>
    </row>
    <row r="698" spans="1:19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166"/>
      <c r="L698" s="166"/>
      <c r="M698" s="166"/>
      <c r="N698" s="166"/>
      <c r="O698" s="166"/>
      <c r="P698" s="166"/>
      <c r="Q698" s="166"/>
      <c r="R698" s="166"/>
      <c r="S698" s="166"/>
    </row>
    <row r="699" spans="1:19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166"/>
      <c r="L699" s="166"/>
      <c r="M699" s="166"/>
      <c r="N699" s="166"/>
      <c r="O699" s="166"/>
      <c r="P699" s="166"/>
      <c r="Q699" s="166"/>
      <c r="R699" s="166"/>
      <c r="S699" s="166"/>
    </row>
    <row r="700" spans="1:19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166"/>
      <c r="L700" s="166"/>
      <c r="M700" s="166"/>
      <c r="N700" s="166"/>
      <c r="O700" s="166"/>
      <c r="P700" s="166"/>
      <c r="Q700" s="166"/>
      <c r="R700" s="166"/>
      <c r="S700" s="166"/>
    </row>
    <row r="701" spans="1:19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166"/>
      <c r="L701" s="166"/>
      <c r="M701" s="166"/>
      <c r="N701" s="166"/>
      <c r="O701" s="166"/>
      <c r="P701" s="166"/>
      <c r="Q701" s="166"/>
      <c r="R701" s="166"/>
      <c r="S701" s="166"/>
    </row>
    <row r="702" spans="1:19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166"/>
      <c r="L702" s="166"/>
      <c r="M702" s="166"/>
      <c r="N702" s="166"/>
      <c r="O702" s="166"/>
      <c r="P702" s="166"/>
      <c r="Q702" s="166"/>
      <c r="R702" s="166"/>
      <c r="S702" s="166"/>
    </row>
    <row r="703" spans="1:19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166"/>
      <c r="L703" s="166"/>
      <c r="M703" s="166"/>
      <c r="N703" s="166"/>
      <c r="O703" s="166"/>
      <c r="P703" s="166"/>
      <c r="Q703" s="166"/>
      <c r="R703" s="166"/>
      <c r="S703" s="166"/>
    </row>
    <row r="704" spans="1:19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166"/>
      <c r="L704" s="166"/>
      <c r="M704" s="166"/>
      <c r="N704" s="166"/>
      <c r="O704" s="166"/>
      <c r="P704" s="166"/>
      <c r="Q704" s="166"/>
      <c r="R704" s="166"/>
      <c r="S704" s="166"/>
    </row>
    <row r="705" spans="1:19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166"/>
      <c r="L705" s="166"/>
      <c r="M705" s="166"/>
      <c r="N705" s="166"/>
      <c r="O705" s="166"/>
      <c r="P705" s="166"/>
      <c r="Q705" s="166"/>
      <c r="R705" s="166"/>
      <c r="S705" s="166"/>
    </row>
    <row r="706" spans="1:19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166"/>
      <c r="L706" s="166"/>
      <c r="M706" s="166"/>
      <c r="N706" s="166"/>
      <c r="O706" s="166"/>
      <c r="P706" s="166"/>
      <c r="Q706" s="166"/>
      <c r="R706" s="166"/>
      <c r="S706" s="166"/>
    </row>
    <row r="707" spans="1:19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166"/>
      <c r="L707" s="166"/>
      <c r="M707" s="166"/>
      <c r="N707" s="166"/>
      <c r="O707" s="166"/>
      <c r="P707" s="166"/>
      <c r="Q707" s="166"/>
      <c r="R707" s="166"/>
      <c r="S707" s="166"/>
    </row>
    <row r="708" spans="1:19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166"/>
      <c r="L708" s="166"/>
      <c r="M708" s="166"/>
      <c r="N708" s="166"/>
      <c r="O708" s="166"/>
      <c r="P708" s="166"/>
      <c r="Q708" s="166"/>
      <c r="R708" s="166"/>
      <c r="S708" s="166"/>
    </row>
    <row r="709" spans="1:19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166"/>
      <c r="L709" s="166"/>
      <c r="M709" s="166"/>
      <c r="N709" s="166"/>
      <c r="O709" s="166"/>
      <c r="P709" s="166"/>
      <c r="Q709" s="166"/>
      <c r="R709" s="166"/>
      <c r="S709" s="166"/>
    </row>
    <row r="710" spans="1:19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166"/>
      <c r="L710" s="166"/>
      <c r="M710" s="166"/>
      <c r="N710" s="166"/>
      <c r="O710" s="166"/>
      <c r="P710" s="166"/>
      <c r="Q710" s="166"/>
      <c r="R710" s="166"/>
      <c r="S710" s="166"/>
    </row>
    <row r="711" spans="1:19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166"/>
      <c r="L711" s="166"/>
      <c r="M711" s="166"/>
      <c r="N711" s="166"/>
      <c r="O711" s="166"/>
      <c r="P711" s="166"/>
      <c r="Q711" s="166"/>
      <c r="R711" s="166"/>
      <c r="S711" s="166"/>
    </row>
    <row r="712" spans="1:19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166"/>
      <c r="L712" s="166"/>
      <c r="M712" s="166"/>
      <c r="N712" s="166"/>
      <c r="O712" s="166"/>
      <c r="P712" s="166"/>
      <c r="Q712" s="166"/>
      <c r="R712" s="166"/>
      <c r="S712" s="166"/>
    </row>
    <row r="713" spans="1:19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166"/>
      <c r="L713" s="166"/>
      <c r="M713" s="166"/>
      <c r="N713" s="166"/>
      <c r="O713" s="166"/>
      <c r="P713" s="166"/>
      <c r="Q713" s="166"/>
      <c r="R713" s="166"/>
      <c r="S713" s="166"/>
    </row>
    <row r="714" spans="1:19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166"/>
      <c r="L714" s="166"/>
      <c r="M714" s="166"/>
      <c r="N714" s="166"/>
      <c r="O714" s="166"/>
      <c r="P714" s="166"/>
      <c r="Q714" s="166"/>
      <c r="R714" s="166"/>
      <c r="S714" s="166"/>
    </row>
    <row r="715" spans="1:19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166"/>
      <c r="L715" s="166"/>
      <c r="M715" s="166"/>
      <c r="N715" s="166"/>
      <c r="O715" s="166"/>
      <c r="P715" s="166"/>
      <c r="Q715" s="166"/>
      <c r="R715" s="166"/>
      <c r="S715" s="166"/>
    </row>
    <row r="716" spans="1:19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166"/>
      <c r="L716" s="166"/>
      <c r="M716" s="166"/>
      <c r="N716" s="166"/>
      <c r="O716" s="166"/>
      <c r="P716" s="166"/>
      <c r="Q716" s="166"/>
      <c r="R716" s="166"/>
      <c r="S716" s="166"/>
    </row>
    <row r="717" spans="1:19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166"/>
      <c r="L717" s="166"/>
      <c r="M717" s="166"/>
      <c r="N717" s="166"/>
      <c r="O717" s="166"/>
      <c r="P717" s="166"/>
      <c r="Q717" s="166"/>
      <c r="R717" s="166"/>
      <c r="S717" s="166"/>
    </row>
    <row r="718" spans="1:19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166"/>
      <c r="L718" s="166"/>
      <c r="M718" s="166"/>
      <c r="N718" s="166"/>
      <c r="O718" s="166"/>
      <c r="P718" s="166"/>
      <c r="Q718" s="166"/>
      <c r="R718" s="166"/>
      <c r="S718" s="166"/>
    </row>
    <row r="719" spans="1:19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166"/>
      <c r="L719" s="166"/>
      <c r="M719" s="166"/>
      <c r="N719" s="166"/>
      <c r="O719" s="166"/>
      <c r="P719" s="166"/>
      <c r="Q719" s="166"/>
      <c r="R719" s="166"/>
      <c r="S719" s="166"/>
    </row>
    <row r="720" spans="1:19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166"/>
      <c r="L720" s="166"/>
      <c r="M720" s="166"/>
      <c r="N720" s="166"/>
      <c r="O720" s="166"/>
      <c r="P720" s="166"/>
      <c r="Q720" s="166"/>
      <c r="R720" s="166"/>
      <c r="S720" s="166"/>
    </row>
    <row r="721" spans="1:19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166"/>
      <c r="L721" s="166"/>
      <c r="M721" s="166"/>
      <c r="N721" s="166"/>
      <c r="O721" s="166"/>
      <c r="P721" s="166"/>
      <c r="Q721" s="166"/>
      <c r="R721" s="166"/>
      <c r="S721" s="166"/>
    </row>
    <row r="722" spans="1:19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166"/>
      <c r="L722" s="166"/>
      <c r="M722" s="166"/>
      <c r="N722" s="166"/>
      <c r="O722" s="166"/>
      <c r="P722" s="166"/>
      <c r="Q722" s="166"/>
      <c r="R722" s="166"/>
      <c r="S722" s="166"/>
    </row>
    <row r="723" spans="1:19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166"/>
      <c r="L723" s="166"/>
      <c r="M723" s="166"/>
      <c r="N723" s="166"/>
      <c r="O723" s="166"/>
      <c r="P723" s="166"/>
      <c r="Q723" s="166"/>
      <c r="R723" s="166"/>
      <c r="S723" s="166"/>
    </row>
    <row r="724" spans="1:19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166"/>
      <c r="L724" s="166"/>
      <c r="M724" s="166"/>
      <c r="N724" s="166"/>
      <c r="O724" s="166"/>
      <c r="P724" s="166"/>
      <c r="Q724" s="166"/>
      <c r="R724" s="166"/>
      <c r="S724" s="166"/>
    </row>
    <row r="725" spans="1:19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166"/>
      <c r="L725" s="166"/>
      <c r="M725" s="166"/>
      <c r="N725" s="166"/>
      <c r="O725" s="166"/>
      <c r="P725" s="166"/>
      <c r="Q725" s="166"/>
      <c r="R725" s="166"/>
      <c r="S725" s="166"/>
    </row>
    <row r="726" spans="1:19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166"/>
      <c r="L726" s="166"/>
      <c r="M726" s="166"/>
      <c r="N726" s="166"/>
      <c r="O726" s="166"/>
      <c r="P726" s="166"/>
      <c r="Q726" s="166"/>
      <c r="R726" s="166"/>
      <c r="S726" s="166"/>
    </row>
    <row r="727" spans="1:19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166"/>
      <c r="L727" s="166"/>
      <c r="M727" s="166"/>
      <c r="N727" s="166"/>
      <c r="O727" s="166"/>
      <c r="P727" s="166"/>
      <c r="Q727" s="166"/>
      <c r="R727" s="166"/>
      <c r="S727" s="166"/>
    </row>
    <row r="728" spans="1:19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166"/>
      <c r="L728" s="166"/>
      <c r="M728" s="166"/>
      <c r="N728" s="166"/>
      <c r="O728" s="166"/>
      <c r="P728" s="166"/>
      <c r="Q728" s="166"/>
      <c r="R728" s="166"/>
      <c r="S728" s="166"/>
    </row>
    <row r="729" spans="1:19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166"/>
      <c r="L729" s="166"/>
      <c r="M729" s="166"/>
      <c r="N729" s="166"/>
      <c r="O729" s="166"/>
      <c r="P729" s="166"/>
      <c r="Q729" s="166"/>
      <c r="R729" s="166"/>
      <c r="S729" s="166"/>
    </row>
    <row r="730" spans="1:19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166"/>
      <c r="L730" s="166"/>
      <c r="M730" s="166"/>
      <c r="N730" s="166"/>
      <c r="O730" s="166"/>
      <c r="P730" s="166"/>
      <c r="Q730" s="166"/>
      <c r="R730" s="166"/>
      <c r="S730" s="166"/>
    </row>
    <row r="731" spans="1:19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166"/>
      <c r="L731" s="166"/>
      <c r="M731" s="166"/>
      <c r="N731" s="166"/>
      <c r="O731" s="166"/>
      <c r="P731" s="166"/>
      <c r="Q731" s="166"/>
      <c r="R731" s="166"/>
      <c r="S731" s="166"/>
    </row>
    <row r="732" spans="1:19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166"/>
      <c r="L732" s="166"/>
      <c r="M732" s="166"/>
      <c r="N732" s="166"/>
      <c r="O732" s="166"/>
      <c r="P732" s="166"/>
      <c r="Q732" s="166"/>
      <c r="R732" s="166"/>
      <c r="S732" s="166"/>
    </row>
    <row r="733" spans="1:19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166"/>
      <c r="L733" s="166"/>
      <c r="M733" s="166"/>
      <c r="N733" s="166"/>
      <c r="O733" s="166"/>
      <c r="P733" s="166"/>
      <c r="Q733" s="166"/>
      <c r="R733" s="166"/>
      <c r="S733" s="166"/>
    </row>
    <row r="734" spans="1:19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166"/>
      <c r="L734" s="166"/>
      <c r="M734" s="166"/>
      <c r="N734" s="166"/>
      <c r="O734" s="166"/>
      <c r="P734" s="166"/>
      <c r="Q734" s="166"/>
      <c r="R734" s="166"/>
      <c r="S734" s="166"/>
    </row>
    <row r="735" spans="1:19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166"/>
      <c r="L735" s="166"/>
      <c r="M735" s="166"/>
      <c r="N735" s="166"/>
      <c r="O735" s="166"/>
      <c r="P735" s="166"/>
      <c r="Q735" s="166"/>
      <c r="R735" s="166"/>
      <c r="S735" s="166"/>
    </row>
    <row r="736" spans="1:19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166"/>
      <c r="L736" s="166"/>
      <c r="M736" s="166"/>
      <c r="N736" s="166"/>
      <c r="O736" s="166"/>
      <c r="P736" s="166"/>
      <c r="Q736" s="166"/>
      <c r="R736" s="166"/>
      <c r="S736" s="166"/>
    </row>
    <row r="737" spans="1:19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166"/>
      <c r="L737" s="166"/>
      <c r="M737" s="166"/>
      <c r="N737" s="166"/>
      <c r="O737" s="166"/>
      <c r="P737" s="166"/>
      <c r="Q737" s="166"/>
      <c r="R737" s="166"/>
      <c r="S737" s="166"/>
    </row>
    <row r="738" spans="1:19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166"/>
      <c r="L738" s="166"/>
      <c r="M738" s="166"/>
      <c r="N738" s="166"/>
      <c r="O738" s="166"/>
      <c r="P738" s="166"/>
      <c r="Q738" s="166"/>
      <c r="R738" s="166"/>
      <c r="S738" s="166"/>
    </row>
    <row r="739" spans="1:19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166"/>
      <c r="L739" s="166"/>
      <c r="M739" s="166"/>
      <c r="N739" s="166"/>
      <c r="O739" s="166"/>
      <c r="P739" s="166"/>
      <c r="Q739" s="166"/>
      <c r="R739" s="166"/>
      <c r="S739" s="166"/>
    </row>
    <row r="740" spans="1:19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166"/>
      <c r="L740" s="166"/>
      <c r="M740" s="166"/>
      <c r="N740" s="166"/>
      <c r="O740" s="166"/>
      <c r="P740" s="166"/>
      <c r="Q740" s="166"/>
      <c r="R740" s="166"/>
      <c r="S740" s="166"/>
    </row>
    <row r="741" spans="1:19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66"/>
      <c r="P741" s="166"/>
      <c r="Q741" s="166"/>
      <c r="R741" s="166"/>
      <c r="S741" s="166"/>
    </row>
    <row r="742" spans="1:19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</row>
    <row r="743" spans="1:19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166"/>
      <c r="L743" s="166"/>
      <c r="M743" s="166"/>
      <c r="N743" s="166"/>
      <c r="O743" s="166"/>
      <c r="P743" s="166"/>
      <c r="Q743" s="166"/>
      <c r="R743" s="166"/>
      <c r="S743" s="166"/>
    </row>
    <row r="744" spans="1:19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166"/>
      <c r="L744" s="166"/>
      <c r="M744" s="166"/>
      <c r="N744" s="166"/>
      <c r="O744" s="166"/>
      <c r="P744" s="166"/>
      <c r="Q744" s="166"/>
      <c r="R744" s="166"/>
      <c r="S744" s="166"/>
    </row>
    <row r="745" spans="1:19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166"/>
      <c r="L745" s="166"/>
      <c r="M745" s="166"/>
      <c r="N745" s="166"/>
      <c r="O745" s="166"/>
      <c r="P745" s="166"/>
      <c r="Q745" s="166"/>
      <c r="R745" s="166"/>
      <c r="S745" s="166"/>
    </row>
    <row r="746" spans="1:19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166"/>
      <c r="L746" s="166"/>
      <c r="M746" s="166"/>
      <c r="N746" s="166"/>
      <c r="O746" s="166"/>
      <c r="P746" s="166"/>
      <c r="Q746" s="166"/>
      <c r="R746" s="166"/>
      <c r="S746" s="166"/>
    </row>
    <row r="747" spans="1:19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166"/>
      <c r="L747" s="166"/>
      <c r="M747" s="166"/>
      <c r="N747" s="166"/>
      <c r="O747" s="166"/>
      <c r="P747" s="166"/>
      <c r="Q747" s="166"/>
      <c r="R747" s="166"/>
      <c r="S747" s="166"/>
    </row>
    <row r="748" spans="1:19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166"/>
      <c r="L748" s="166"/>
      <c r="M748" s="166"/>
      <c r="N748" s="166"/>
      <c r="O748" s="166"/>
      <c r="P748" s="166"/>
      <c r="Q748" s="166"/>
      <c r="R748" s="166"/>
      <c r="S748" s="166"/>
    </row>
    <row r="749" spans="1:19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166"/>
      <c r="L749" s="166"/>
      <c r="M749" s="166"/>
      <c r="N749" s="166"/>
      <c r="O749" s="166"/>
      <c r="P749" s="166"/>
      <c r="Q749" s="166"/>
      <c r="R749" s="166"/>
      <c r="S749" s="166"/>
    </row>
    <row r="750" spans="1:19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166"/>
      <c r="L750" s="166"/>
      <c r="M750" s="166"/>
      <c r="N750" s="166"/>
      <c r="O750" s="166"/>
      <c r="P750" s="166"/>
      <c r="Q750" s="166"/>
      <c r="R750" s="166"/>
      <c r="S750" s="166"/>
    </row>
    <row r="751" spans="1:19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166"/>
      <c r="L751" s="166"/>
      <c r="M751" s="166"/>
      <c r="N751" s="166"/>
      <c r="O751" s="166"/>
      <c r="P751" s="166"/>
      <c r="Q751" s="166"/>
      <c r="R751" s="166"/>
      <c r="S751" s="166"/>
    </row>
    <row r="752" spans="1:19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166"/>
      <c r="L752" s="166"/>
      <c r="M752" s="166"/>
      <c r="N752" s="166"/>
      <c r="O752" s="166"/>
      <c r="P752" s="166"/>
      <c r="Q752" s="166"/>
      <c r="R752" s="166"/>
      <c r="S752" s="166"/>
    </row>
    <row r="753" spans="1:19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166"/>
      <c r="L753" s="166"/>
      <c r="M753" s="166"/>
      <c r="N753" s="166"/>
      <c r="O753" s="166"/>
      <c r="P753" s="166"/>
      <c r="Q753" s="166"/>
      <c r="R753" s="166"/>
      <c r="S753" s="166"/>
    </row>
    <row r="754" spans="1:19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166"/>
      <c r="L754" s="166"/>
      <c r="M754" s="166"/>
      <c r="N754" s="166"/>
      <c r="O754" s="166"/>
      <c r="P754" s="166"/>
      <c r="Q754" s="166"/>
      <c r="R754" s="166"/>
      <c r="S754" s="166"/>
    </row>
    <row r="755" spans="1:19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166"/>
      <c r="L755" s="166"/>
      <c r="M755" s="166"/>
      <c r="N755" s="166"/>
      <c r="O755" s="166"/>
      <c r="P755" s="166"/>
      <c r="Q755" s="166"/>
      <c r="R755" s="166"/>
      <c r="S755" s="166"/>
    </row>
    <row r="756" spans="1:19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166"/>
      <c r="L756" s="166"/>
      <c r="M756" s="166"/>
      <c r="N756" s="166"/>
      <c r="O756" s="166"/>
      <c r="P756" s="166"/>
      <c r="Q756" s="166"/>
      <c r="R756" s="166"/>
      <c r="S756" s="166"/>
    </row>
    <row r="757" spans="1:19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166"/>
      <c r="L757" s="166"/>
      <c r="M757" s="166"/>
      <c r="N757" s="166"/>
      <c r="O757" s="166"/>
      <c r="P757" s="166"/>
      <c r="Q757" s="166"/>
      <c r="R757" s="166"/>
      <c r="S757" s="166"/>
    </row>
    <row r="758" spans="1:19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166"/>
      <c r="L758" s="166"/>
      <c r="M758" s="166"/>
      <c r="N758" s="166"/>
      <c r="O758" s="166"/>
      <c r="P758" s="166"/>
      <c r="Q758" s="166"/>
      <c r="R758" s="166"/>
      <c r="S758" s="166"/>
    </row>
    <row r="759" spans="1:19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166"/>
      <c r="L759" s="166"/>
      <c r="M759" s="166"/>
      <c r="N759" s="166"/>
      <c r="O759" s="166"/>
      <c r="P759" s="166"/>
      <c r="Q759" s="166"/>
      <c r="R759" s="166"/>
      <c r="S759" s="166"/>
    </row>
    <row r="760" spans="1:19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166"/>
      <c r="L760" s="166"/>
      <c r="M760" s="166"/>
      <c r="N760" s="166"/>
      <c r="O760" s="166"/>
      <c r="P760" s="166"/>
      <c r="Q760" s="166"/>
      <c r="R760" s="166"/>
      <c r="S760" s="166"/>
    </row>
    <row r="761" spans="1:19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166"/>
      <c r="L761" s="166"/>
      <c r="M761" s="166"/>
      <c r="N761" s="166"/>
      <c r="O761" s="166"/>
      <c r="P761" s="166"/>
      <c r="Q761" s="166"/>
      <c r="R761" s="166"/>
      <c r="S761" s="166"/>
    </row>
    <row r="762" spans="1:19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166"/>
      <c r="L762" s="166"/>
      <c r="M762" s="166"/>
      <c r="N762" s="166"/>
      <c r="O762" s="166"/>
      <c r="P762" s="166"/>
      <c r="Q762" s="166"/>
      <c r="R762" s="166"/>
      <c r="S762" s="166"/>
    </row>
    <row r="763" spans="1:19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166"/>
      <c r="L763" s="166"/>
      <c r="M763" s="166"/>
      <c r="N763" s="166"/>
      <c r="O763" s="166"/>
      <c r="P763" s="166"/>
      <c r="Q763" s="166"/>
      <c r="R763" s="166"/>
      <c r="S763" s="166"/>
    </row>
    <row r="764" spans="1:19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166"/>
      <c r="L764" s="166"/>
      <c r="M764" s="166"/>
      <c r="N764" s="166"/>
      <c r="O764" s="166"/>
      <c r="P764" s="166"/>
      <c r="Q764" s="166"/>
      <c r="R764" s="166"/>
      <c r="S764" s="166"/>
    </row>
    <row r="765" spans="1:19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166"/>
      <c r="L765" s="166"/>
      <c r="M765" s="166"/>
      <c r="N765" s="166"/>
      <c r="O765" s="166"/>
      <c r="P765" s="166"/>
      <c r="Q765" s="166"/>
      <c r="R765" s="166"/>
      <c r="S765" s="166"/>
    </row>
    <row r="766" spans="1:19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</row>
    <row r="767" spans="1:19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166"/>
      <c r="L767" s="166"/>
      <c r="M767" s="166"/>
      <c r="N767" s="166"/>
      <c r="O767" s="166"/>
      <c r="P767" s="166"/>
      <c r="Q767" s="166"/>
      <c r="R767" s="166"/>
      <c r="S767" s="166"/>
    </row>
    <row r="768" spans="1:19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166"/>
      <c r="L768" s="166"/>
      <c r="M768" s="166"/>
      <c r="N768" s="166"/>
      <c r="O768" s="166"/>
      <c r="P768" s="166"/>
      <c r="Q768" s="166"/>
      <c r="R768" s="166"/>
      <c r="S768" s="166"/>
    </row>
    <row r="769" spans="1:19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166"/>
      <c r="L769" s="166"/>
      <c r="M769" s="166"/>
      <c r="N769" s="166"/>
      <c r="O769" s="166"/>
      <c r="P769" s="166"/>
      <c r="Q769" s="166"/>
      <c r="R769" s="166"/>
      <c r="S769" s="166"/>
    </row>
    <row r="770" spans="1:19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166"/>
      <c r="L770" s="166"/>
      <c r="M770" s="166"/>
      <c r="N770" s="166"/>
      <c r="O770" s="166"/>
      <c r="P770" s="166"/>
      <c r="Q770" s="166"/>
      <c r="R770" s="166"/>
      <c r="S770" s="166"/>
    </row>
    <row r="771" spans="1:19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166"/>
      <c r="L771" s="166"/>
      <c r="M771" s="166"/>
      <c r="N771" s="166"/>
      <c r="O771" s="166"/>
      <c r="P771" s="166"/>
      <c r="Q771" s="166"/>
      <c r="R771" s="166"/>
      <c r="S771" s="166"/>
    </row>
    <row r="772" spans="1:19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166"/>
      <c r="L772" s="166"/>
      <c r="M772" s="166"/>
      <c r="N772" s="166"/>
      <c r="O772" s="166"/>
      <c r="P772" s="166"/>
      <c r="Q772" s="166"/>
      <c r="R772" s="166"/>
      <c r="S772" s="166"/>
    </row>
    <row r="773" spans="1:19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166"/>
      <c r="L773" s="166"/>
      <c r="M773" s="166"/>
      <c r="N773" s="166"/>
      <c r="O773" s="166"/>
      <c r="P773" s="166"/>
      <c r="Q773" s="166"/>
      <c r="R773" s="166"/>
      <c r="S773" s="166"/>
    </row>
    <row r="774" spans="1:19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166"/>
      <c r="L774" s="166"/>
      <c r="M774" s="166"/>
      <c r="N774" s="166"/>
      <c r="O774" s="166"/>
      <c r="P774" s="166"/>
      <c r="Q774" s="166"/>
      <c r="R774" s="166"/>
      <c r="S774" s="166"/>
    </row>
    <row r="775" spans="1:19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166"/>
      <c r="L775" s="166"/>
      <c r="M775" s="166"/>
      <c r="N775" s="166"/>
      <c r="O775" s="166"/>
      <c r="P775" s="166"/>
      <c r="Q775" s="166"/>
      <c r="R775" s="166"/>
      <c r="S775" s="166"/>
    </row>
    <row r="776" spans="1:19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166"/>
      <c r="L776" s="166"/>
      <c r="M776" s="166"/>
      <c r="N776" s="166"/>
      <c r="O776" s="166"/>
      <c r="P776" s="166"/>
      <c r="Q776" s="166"/>
      <c r="R776" s="166"/>
      <c r="S776" s="166"/>
    </row>
    <row r="777" spans="1:19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166"/>
      <c r="L777" s="166"/>
      <c r="M777" s="166"/>
      <c r="N777" s="166"/>
      <c r="O777" s="166"/>
      <c r="P777" s="166"/>
      <c r="Q777" s="166"/>
      <c r="R777" s="166"/>
      <c r="S777" s="166"/>
    </row>
    <row r="778" spans="1:19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166"/>
      <c r="L778" s="166"/>
      <c r="M778" s="166"/>
      <c r="N778" s="166"/>
      <c r="O778" s="166"/>
      <c r="P778" s="166"/>
      <c r="Q778" s="166"/>
      <c r="R778" s="166"/>
      <c r="S778" s="166"/>
    </row>
    <row r="779" spans="1:19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166"/>
      <c r="L779" s="166"/>
      <c r="M779" s="166"/>
      <c r="N779" s="166"/>
      <c r="O779" s="166"/>
      <c r="P779" s="166"/>
      <c r="Q779" s="166"/>
      <c r="R779" s="166"/>
      <c r="S779" s="166"/>
    </row>
    <row r="780" spans="1:19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166"/>
      <c r="L780" s="166"/>
      <c r="M780" s="166"/>
      <c r="N780" s="166"/>
      <c r="O780" s="166"/>
      <c r="P780" s="166"/>
      <c r="Q780" s="166"/>
      <c r="R780" s="166"/>
      <c r="S780" s="166"/>
    </row>
    <row r="781" spans="1:19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166"/>
      <c r="L781" s="166"/>
      <c r="M781" s="166"/>
      <c r="N781" s="166"/>
      <c r="O781" s="166"/>
      <c r="P781" s="166"/>
      <c r="Q781" s="166"/>
      <c r="R781" s="166"/>
      <c r="S781" s="166"/>
    </row>
    <row r="782" spans="1:19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166"/>
      <c r="L782" s="166"/>
      <c r="M782" s="166"/>
      <c r="N782" s="166"/>
      <c r="O782" s="166"/>
      <c r="P782" s="166"/>
      <c r="Q782" s="166"/>
      <c r="R782" s="166"/>
      <c r="S782" s="166"/>
    </row>
    <row r="783" spans="1:19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166"/>
      <c r="L783" s="166"/>
      <c r="M783" s="166"/>
      <c r="N783" s="166"/>
      <c r="O783" s="166"/>
      <c r="P783" s="166"/>
      <c r="Q783" s="166"/>
      <c r="R783" s="166"/>
      <c r="S783" s="166"/>
    </row>
    <row r="784" spans="1:19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166"/>
      <c r="L784" s="166"/>
      <c r="M784" s="166"/>
      <c r="N784" s="166"/>
      <c r="O784" s="166"/>
      <c r="P784" s="166"/>
      <c r="Q784" s="166"/>
      <c r="R784" s="166"/>
      <c r="S784" s="166"/>
    </row>
    <row r="785" spans="1:19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166"/>
      <c r="L785" s="166"/>
      <c r="M785" s="166"/>
      <c r="N785" s="166"/>
      <c r="O785" s="166"/>
      <c r="P785" s="166"/>
      <c r="Q785" s="166"/>
      <c r="R785" s="166"/>
      <c r="S785" s="166"/>
    </row>
    <row r="786" spans="1:19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166"/>
      <c r="L786" s="166"/>
      <c r="M786" s="166"/>
      <c r="N786" s="166"/>
      <c r="O786" s="166"/>
      <c r="P786" s="166"/>
      <c r="Q786" s="166"/>
      <c r="R786" s="166"/>
      <c r="S786" s="166"/>
    </row>
    <row r="787" spans="1:19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166"/>
      <c r="L787" s="166"/>
      <c r="M787" s="166"/>
      <c r="N787" s="166"/>
      <c r="O787" s="166"/>
      <c r="P787" s="166"/>
      <c r="Q787" s="166"/>
      <c r="R787" s="166"/>
      <c r="S787" s="166"/>
    </row>
    <row r="788" spans="1:19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166"/>
      <c r="L788" s="166"/>
      <c r="M788" s="166"/>
      <c r="N788" s="166"/>
      <c r="O788" s="166"/>
      <c r="P788" s="166"/>
      <c r="Q788" s="166"/>
      <c r="R788" s="166"/>
      <c r="S788" s="166"/>
    </row>
    <row r="789" spans="1:19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166"/>
      <c r="L789" s="166"/>
      <c r="M789" s="166"/>
      <c r="N789" s="166"/>
      <c r="O789" s="166"/>
      <c r="P789" s="166"/>
      <c r="Q789" s="166"/>
      <c r="R789" s="166"/>
      <c r="S789" s="166"/>
    </row>
    <row r="790" spans="1:19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66"/>
      <c r="P790" s="166"/>
      <c r="Q790" s="166"/>
      <c r="R790" s="166"/>
      <c r="S790" s="166"/>
    </row>
    <row r="791" spans="1:19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  <c r="S791" s="166"/>
    </row>
    <row r="792" spans="1:19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166"/>
      <c r="L792" s="166"/>
      <c r="M792" s="166"/>
      <c r="N792" s="166"/>
      <c r="O792" s="166"/>
      <c r="P792" s="166"/>
      <c r="Q792" s="166"/>
      <c r="R792" s="166"/>
      <c r="S792" s="166"/>
    </row>
    <row r="793" spans="1:19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166"/>
      <c r="L793" s="166"/>
      <c r="M793" s="166"/>
      <c r="N793" s="166"/>
      <c r="O793" s="166"/>
      <c r="P793" s="166"/>
      <c r="Q793" s="166"/>
      <c r="R793" s="166"/>
      <c r="S793" s="166"/>
    </row>
    <row r="794" spans="1:19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166"/>
      <c r="L794" s="166"/>
      <c r="M794" s="166"/>
      <c r="N794" s="166"/>
      <c r="O794" s="166"/>
      <c r="P794" s="166"/>
      <c r="Q794" s="166"/>
      <c r="R794" s="166"/>
      <c r="S794" s="166"/>
    </row>
    <row r="795" spans="1:19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166"/>
      <c r="L795" s="166"/>
      <c r="M795" s="166"/>
      <c r="N795" s="166"/>
      <c r="O795" s="166"/>
      <c r="P795" s="166"/>
      <c r="Q795" s="166"/>
      <c r="R795" s="166"/>
      <c r="S795" s="166"/>
    </row>
    <row r="796" spans="1:19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166"/>
      <c r="L796" s="166"/>
      <c r="M796" s="166"/>
      <c r="N796" s="166"/>
      <c r="O796" s="166"/>
      <c r="P796" s="166"/>
      <c r="Q796" s="166"/>
      <c r="R796" s="166"/>
      <c r="S796" s="166"/>
    </row>
    <row r="797" spans="1:19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166"/>
      <c r="L797" s="166"/>
      <c r="M797" s="166"/>
      <c r="N797" s="166"/>
      <c r="O797" s="166"/>
      <c r="P797" s="166"/>
      <c r="Q797" s="166"/>
      <c r="R797" s="166"/>
      <c r="S797" s="166"/>
    </row>
    <row r="798" spans="1:19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166"/>
      <c r="L798" s="166"/>
      <c r="M798" s="166"/>
      <c r="N798" s="166"/>
      <c r="O798" s="166"/>
      <c r="P798" s="166"/>
      <c r="Q798" s="166"/>
      <c r="R798" s="166"/>
      <c r="S798" s="166"/>
    </row>
    <row r="799" spans="1:19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166"/>
      <c r="L799" s="166"/>
      <c r="M799" s="166"/>
      <c r="N799" s="166"/>
      <c r="O799" s="166"/>
      <c r="P799" s="166"/>
      <c r="Q799" s="166"/>
      <c r="R799" s="166"/>
      <c r="S799" s="166"/>
    </row>
    <row r="800" spans="1:19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166"/>
      <c r="L800" s="166"/>
      <c r="M800" s="166"/>
      <c r="N800" s="166"/>
      <c r="O800" s="166"/>
      <c r="P800" s="166"/>
      <c r="Q800" s="166"/>
      <c r="R800" s="166"/>
      <c r="S800" s="166"/>
    </row>
    <row r="801" spans="1:19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166"/>
      <c r="L801" s="166"/>
      <c r="M801" s="166"/>
      <c r="N801" s="166"/>
      <c r="O801" s="166"/>
      <c r="P801" s="166"/>
      <c r="Q801" s="166"/>
      <c r="R801" s="166"/>
      <c r="S801" s="166"/>
    </row>
    <row r="802" spans="1:19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166"/>
      <c r="L802" s="166"/>
      <c r="M802" s="166"/>
      <c r="N802" s="166"/>
      <c r="O802" s="166"/>
      <c r="P802" s="166"/>
      <c r="Q802" s="166"/>
      <c r="R802" s="166"/>
      <c r="S802" s="166"/>
    </row>
    <row r="803" spans="1:19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166"/>
      <c r="L803" s="166"/>
      <c r="M803" s="166"/>
      <c r="N803" s="166"/>
      <c r="O803" s="166"/>
      <c r="P803" s="166"/>
      <c r="Q803" s="166"/>
      <c r="R803" s="166"/>
      <c r="S803" s="166"/>
    </row>
    <row r="804" spans="1:19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166"/>
      <c r="L804" s="166"/>
      <c r="M804" s="166"/>
      <c r="N804" s="166"/>
      <c r="O804" s="166"/>
      <c r="P804" s="166"/>
      <c r="Q804" s="166"/>
      <c r="R804" s="166"/>
      <c r="S804" s="166"/>
    </row>
    <row r="805" spans="1:19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166"/>
      <c r="L805" s="166"/>
      <c r="M805" s="166"/>
      <c r="N805" s="166"/>
      <c r="O805" s="166"/>
      <c r="P805" s="166"/>
      <c r="Q805" s="166"/>
      <c r="R805" s="166"/>
      <c r="S805" s="166"/>
    </row>
    <row r="806" spans="1:19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166"/>
      <c r="L806" s="166"/>
      <c r="M806" s="166"/>
      <c r="N806" s="166"/>
      <c r="O806" s="166"/>
      <c r="P806" s="166"/>
      <c r="Q806" s="166"/>
      <c r="R806" s="166"/>
      <c r="S806" s="166"/>
    </row>
    <row r="807" spans="1:19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166"/>
      <c r="L807" s="166"/>
      <c r="M807" s="166"/>
      <c r="N807" s="166"/>
      <c r="O807" s="166"/>
      <c r="P807" s="166"/>
      <c r="Q807" s="166"/>
      <c r="R807" s="166"/>
      <c r="S807" s="166"/>
    </row>
    <row r="808" spans="1:19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166"/>
      <c r="L808" s="166"/>
      <c r="M808" s="166"/>
      <c r="N808" s="166"/>
      <c r="O808" s="166"/>
      <c r="P808" s="166"/>
      <c r="Q808" s="166"/>
      <c r="R808" s="166"/>
      <c r="S808" s="166"/>
    </row>
    <row r="809" spans="1:19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166"/>
      <c r="L809" s="166"/>
      <c r="M809" s="166"/>
      <c r="N809" s="166"/>
      <c r="O809" s="166"/>
      <c r="P809" s="166"/>
      <c r="Q809" s="166"/>
      <c r="R809" s="166"/>
      <c r="S809" s="166"/>
    </row>
    <row r="810" spans="1:19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166"/>
      <c r="L810" s="166"/>
      <c r="M810" s="166"/>
      <c r="N810" s="166"/>
      <c r="O810" s="166"/>
      <c r="P810" s="166"/>
      <c r="Q810" s="166"/>
      <c r="R810" s="166"/>
      <c r="S810" s="166"/>
    </row>
    <row r="811" spans="1:19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166"/>
      <c r="L811" s="166"/>
      <c r="M811" s="166"/>
      <c r="N811" s="166"/>
      <c r="O811" s="166"/>
      <c r="P811" s="166"/>
      <c r="Q811" s="166"/>
      <c r="R811" s="166"/>
      <c r="S811" s="166"/>
    </row>
    <row r="812" spans="1:19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166"/>
      <c r="L812" s="166"/>
      <c r="M812" s="166"/>
      <c r="N812" s="166"/>
      <c r="O812" s="166"/>
      <c r="P812" s="166"/>
      <c r="Q812" s="166"/>
      <c r="R812" s="166"/>
      <c r="S812" s="166"/>
    </row>
    <row r="813" spans="1:19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166"/>
      <c r="L813" s="166"/>
      <c r="M813" s="166"/>
      <c r="N813" s="166"/>
      <c r="O813" s="166"/>
      <c r="P813" s="166"/>
      <c r="Q813" s="166"/>
      <c r="R813" s="166"/>
      <c r="S813" s="166"/>
    </row>
    <row r="814" spans="1:19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166"/>
      <c r="L814" s="166"/>
      <c r="M814" s="166"/>
      <c r="N814" s="166"/>
      <c r="O814" s="166"/>
      <c r="P814" s="166"/>
      <c r="Q814" s="166"/>
      <c r="R814" s="166"/>
      <c r="S814" s="166"/>
    </row>
    <row r="815" spans="1:19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  <c r="S815" s="166"/>
    </row>
    <row r="816" spans="1:19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166"/>
      <c r="L816" s="166"/>
      <c r="M816" s="166"/>
      <c r="N816" s="166"/>
      <c r="O816" s="166"/>
      <c r="P816" s="166"/>
      <c r="Q816" s="166"/>
      <c r="R816" s="166"/>
      <c r="S816" s="166"/>
    </row>
    <row r="817" spans="1:19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166"/>
      <c r="L817" s="166"/>
      <c r="M817" s="166"/>
      <c r="N817" s="166"/>
      <c r="O817" s="166"/>
      <c r="P817" s="166"/>
      <c r="Q817" s="166"/>
      <c r="R817" s="166"/>
      <c r="S817" s="166"/>
    </row>
    <row r="818" spans="1:19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166"/>
      <c r="L818" s="166"/>
      <c r="M818" s="166"/>
      <c r="N818" s="166"/>
      <c r="O818" s="166"/>
      <c r="P818" s="166"/>
      <c r="Q818" s="166"/>
      <c r="R818" s="166"/>
      <c r="S818" s="166"/>
    </row>
    <row r="819" spans="1:19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166"/>
      <c r="L819" s="166"/>
      <c r="M819" s="166"/>
      <c r="N819" s="166"/>
      <c r="O819" s="166"/>
      <c r="P819" s="166"/>
      <c r="Q819" s="166"/>
      <c r="R819" s="166"/>
      <c r="S819" s="166"/>
    </row>
    <row r="820" spans="1:19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166"/>
      <c r="L820" s="166"/>
      <c r="M820" s="166"/>
      <c r="N820" s="166"/>
      <c r="O820" s="166"/>
      <c r="P820" s="166"/>
      <c r="Q820" s="166"/>
      <c r="R820" s="166"/>
      <c r="S820" s="166"/>
    </row>
    <row r="821" spans="1:19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166"/>
      <c r="L821" s="166"/>
      <c r="M821" s="166"/>
      <c r="N821" s="166"/>
      <c r="O821" s="166"/>
      <c r="P821" s="166"/>
      <c r="Q821" s="166"/>
      <c r="R821" s="166"/>
      <c r="S821" s="166"/>
    </row>
    <row r="822" spans="1:19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166"/>
      <c r="L822" s="166"/>
      <c r="M822" s="166"/>
      <c r="N822" s="166"/>
      <c r="O822" s="166"/>
      <c r="P822" s="166"/>
      <c r="Q822" s="166"/>
      <c r="R822" s="166"/>
      <c r="S822" s="166"/>
    </row>
    <row r="823" spans="1:19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166"/>
      <c r="L823" s="166"/>
      <c r="M823" s="166"/>
      <c r="N823" s="166"/>
      <c r="O823" s="166"/>
      <c r="P823" s="166"/>
      <c r="Q823" s="166"/>
      <c r="R823" s="166"/>
      <c r="S823" s="166"/>
    </row>
    <row r="824" spans="1:19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166"/>
      <c r="L824" s="166"/>
      <c r="M824" s="166"/>
      <c r="N824" s="166"/>
      <c r="O824" s="166"/>
      <c r="P824" s="166"/>
      <c r="Q824" s="166"/>
      <c r="R824" s="166"/>
      <c r="S824" s="166"/>
    </row>
    <row r="825" spans="1:19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166"/>
      <c r="L825" s="166"/>
      <c r="M825" s="166"/>
      <c r="N825" s="166"/>
      <c r="O825" s="166"/>
      <c r="P825" s="166"/>
      <c r="Q825" s="166"/>
      <c r="R825" s="166"/>
      <c r="S825" s="166"/>
    </row>
    <row r="826" spans="1:19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166"/>
      <c r="L826" s="166"/>
      <c r="M826" s="166"/>
      <c r="N826" s="166"/>
      <c r="O826" s="166"/>
      <c r="P826" s="166"/>
      <c r="Q826" s="166"/>
      <c r="R826" s="166"/>
      <c r="S826" s="166"/>
    </row>
    <row r="827" spans="1:19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166"/>
      <c r="L827" s="166"/>
      <c r="M827" s="166"/>
      <c r="N827" s="166"/>
      <c r="O827" s="166"/>
      <c r="P827" s="166"/>
      <c r="Q827" s="166"/>
      <c r="R827" s="166"/>
      <c r="S827" s="166"/>
    </row>
    <row r="828" spans="1:19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166"/>
      <c r="L828" s="166"/>
      <c r="M828" s="166"/>
      <c r="N828" s="166"/>
      <c r="O828" s="166"/>
      <c r="P828" s="166"/>
      <c r="Q828" s="166"/>
      <c r="R828" s="166"/>
      <c r="S828" s="166"/>
    </row>
    <row r="829" spans="1:19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166"/>
      <c r="L829" s="166"/>
      <c r="M829" s="166"/>
      <c r="N829" s="166"/>
      <c r="O829" s="166"/>
      <c r="P829" s="166"/>
      <c r="Q829" s="166"/>
      <c r="R829" s="166"/>
      <c r="S829" s="166"/>
    </row>
    <row r="830" spans="1:19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166"/>
      <c r="L830" s="166"/>
      <c r="M830" s="166"/>
      <c r="N830" s="166"/>
      <c r="O830" s="166"/>
      <c r="P830" s="166"/>
      <c r="Q830" s="166"/>
      <c r="R830" s="166"/>
      <c r="S830" s="166"/>
    </row>
    <row r="831" spans="1:19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166"/>
      <c r="L831" s="166"/>
      <c r="M831" s="166"/>
      <c r="N831" s="166"/>
      <c r="O831" s="166"/>
      <c r="P831" s="166"/>
      <c r="Q831" s="166"/>
      <c r="R831" s="166"/>
      <c r="S831" s="166"/>
    </row>
    <row r="832" spans="1:19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166"/>
      <c r="L832" s="166"/>
      <c r="M832" s="166"/>
      <c r="N832" s="166"/>
      <c r="O832" s="166"/>
      <c r="P832" s="166"/>
      <c r="Q832" s="166"/>
      <c r="R832" s="166"/>
      <c r="S832" s="166"/>
    </row>
    <row r="833" spans="1:19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166"/>
      <c r="L833" s="166"/>
      <c r="M833" s="166"/>
      <c r="N833" s="166"/>
      <c r="O833" s="166"/>
      <c r="P833" s="166"/>
      <c r="Q833" s="166"/>
      <c r="R833" s="166"/>
      <c r="S833" s="166"/>
    </row>
    <row r="834" spans="1:19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166"/>
      <c r="L834" s="166"/>
      <c r="M834" s="166"/>
      <c r="N834" s="166"/>
      <c r="O834" s="166"/>
      <c r="P834" s="166"/>
      <c r="Q834" s="166"/>
      <c r="R834" s="166"/>
      <c r="S834" s="166"/>
    </row>
    <row r="835" spans="1:19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166"/>
      <c r="L835" s="166"/>
      <c r="M835" s="166"/>
      <c r="N835" s="166"/>
      <c r="O835" s="166"/>
      <c r="P835" s="166"/>
      <c r="Q835" s="166"/>
      <c r="R835" s="166"/>
      <c r="S835" s="166"/>
    </row>
    <row r="836" spans="1:19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166"/>
      <c r="L836" s="166"/>
      <c r="M836" s="166"/>
      <c r="N836" s="166"/>
      <c r="O836" s="166"/>
      <c r="P836" s="166"/>
      <c r="Q836" s="166"/>
      <c r="R836" s="166"/>
      <c r="S836" s="166"/>
    </row>
    <row r="837" spans="1:19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166"/>
      <c r="L837" s="166"/>
      <c r="M837" s="166"/>
      <c r="N837" s="166"/>
      <c r="O837" s="166"/>
      <c r="P837" s="166"/>
      <c r="Q837" s="166"/>
      <c r="R837" s="166"/>
      <c r="S837" s="166"/>
    </row>
    <row r="838" spans="1:19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166"/>
      <c r="L838" s="166"/>
      <c r="M838" s="166"/>
      <c r="N838" s="166"/>
      <c r="O838" s="166"/>
      <c r="P838" s="166"/>
      <c r="Q838" s="166"/>
      <c r="R838" s="166"/>
      <c r="S838" s="166"/>
    </row>
    <row r="839" spans="1:19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166"/>
      <c r="L839" s="166"/>
      <c r="M839" s="166"/>
      <c r="N839" s="166"/>
      <c r="O839" s="166"/>
      <c r="P839" s="166"/>
      <c r="Q839" s="166"/>
      <c r="R839" s="166"/>
      <c r="S839" s="166"/>
    </row>
    <row r="840" spans="1:19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</row>
    <row r="841" spans="1:19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166"/>
      <c r="L841" s="166"/>
      <c r="M841" s="166"/>
      <c r="N841" s="166"/>
      <c r="O841" s="166"/>
      <c r="P841" s="166"/>
      <c r="Q841" s="166"/>
      <c r="R841" s="166"/>
      <c r="S841" s="166"/>
    </row>
    <row r="842" spans="1:19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166"/>
      <c r="L842" s="166"/>
      <c r="M842" s="166"/>
      <c r="N842" s="166"/>
      <c r="O842" s="166"/>
      <c r="P842" s="166"/>
      <c r="Q842" s="166"/>
      <c r="R842" s="166"/>
      <c r="S842" s="166"/>
    </row>
    <row r="843" spans="1:19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166"/>
      <c r="L843" s="166"/>
      <c r="M843" s="166"/>
      <c r="N843" s="166"/>
      <c r="O843" s="166"/>
      <c r="P843" s="166"/>
      <c r="Q843" s="166"/>
      <c r="R843" s="166"/>
      <c r="S843" s="166"/>
    </row>
    <row r="844" spans="1:19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166"/>
      <c r="L844" s="166"/>
      <c r="M844" s="166"/>
      <c r="N844" s="166"/>
      <c r="O844" s="166"/>
      <c r="P844" s="166"/>
      <c r="Q844" s="166"/>
      <c r="R844" s="166"/>
      <c r="S844" s="166"/>
    </row>
    <row r="845" spans="1:19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166"/>
      <c r="L845" s="166"/>
      <c r="M845" s="166"/>
      <c r="N845" s="166"/>
      <c r="O845" s="166"/>
      <c r="P845" s="166"/>
      <c r="Q845" s="166"/>
      <c r="R845" s="166"/>
      <c r="S845" s="166"/>
    </row>
    <row r="846" spans="1:19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166"/>
      <c r="L846" s="166"/>
      <c r="M846" s="166"/>
      <c r="N846" s="166"/>
      <c r="O846" s="166"/>
      <c r="P846" s="166"/>
      <c r="Q846" s="166"/>
      <c r="R846" s="166"/>
      <c r="S846" s="166"/>
    </row>
    <row r="847" spans="1:19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166"/>
      <c r="L847" s="166"/>
      <c r="M847" s="166"/>
      <c r="N847" s="166"/>
      <c r="O847" s="166"/>
      <c r="P847" s="166"/>
      <c r="Q847" s="166"/>
      <c r="R847" s="166"/>
      <c r="S847" s="166"/>
    </row>
    <row r="848" spans="1:19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166"/>
      <c r="L848" s="166"/>
      <c r="M848" s="166"/>
      <c r="N848" s="166"/>
      <c r="O848" s="166"/>
      <c r="P848" s="166"/>
      <c r="Q848" s="166"/>
      <c r="R848" s="166"/>
      <c r="S848" s="166"/>
    </row>
    <row r="849" spans="1:19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166"/>
      <c r="L849" s="166"/>
      <c r="M849" s="166"/>
      <c r="N849" s="166"/>
      <c r="O849" s="166"/>
      <c r="P849" s="166"/>
      <c r="Q849" s="166"/>
      <c r="R849" s="166"/>
      <c r="S849" s="166"/>
    </row>
    <row r="850" spans="1:19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166"/>
      <c r="L850" s="166"/>
      <c r="M850" s="166"/>
      <c r="N850" s="166"/>
      <c r="O850" s="166"/>
      <c r="P850" s="166"/>
      <c r="Q850" s="166"/>
      <c r="R850" s="166"/>
      <c r="S850" s="166"/>
    </row>
    <row r="851" spans="1:19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166"/>
      <c r="L851" s="166"/>
      <c r="M851" s="166"/>
      <c r="N851" s="166"/>
      <c r="O851" s="166"/>
      <c r="P851" s="166"/>
      <c r="Q851" s="166"/>
      <c r="R851" s="166"/>
      <c r="S851" s="166"/>
    </row>
    <row r="852" spans="1:19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166"/>
      <c r="L852" s="166"/>
      <c r="M852" s="166"/>
      <c r="N852" s="166"/>
      <c r="O852" s="166"/>
      <c r="P852" s="166"/>
      <c r="Q852" s="166"/>
      <c r="R852" s="166"/>
      <c r="S852" s="166"/>
    </row>
    <row r="853" spans="1:19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166"/>
      <c r="L853" s="166"/>
      <c r="M853" s="166"/>
      <c r="N853" s="166"/>
      <c r="O853" s="166"/>
      <c r="P853" s="166"/>
      <c r="Q853" s="166"/>
      <c r="R853" s="166"/>
      <c r="S853" s="166"/>
    </row>
    <row r="854" spans="1:19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166"/>
      <c r="L854" s="166"/>
      <c r="M854" s="166"/>
      <c r="N854" s="166"/>
      <c r="O854" s="166"/>
      <c r="P854" s="166"/>
      <c r="Q854" s="166"/>
      <c r="R854" s="166"/>
      <c r="S854" s="166"/>
    </row>
    <row r="855" spans="1:19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166"/>
      <c r="L855" s="166"/>
      <c r="M855" s="166"/>
      <c r="N855" s="166"/>
      <c r="O855" s="166"/>
      <c r="P855" s="166"/>
      <c r="Q855" s="166"/>
      <c r="R855" s="166"/>
      <c r="S855" s="166"/>
    </row>
    <row r="856" spans="1:19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166"/>
      <c r="L856" s="166"/>
      <c r="M856" s="166"/>
      <c r="N856" s="166"/>
      <c r="O856" s="166"/>
      <c r="P856" s="166"/>
      <c r="Q856" s="166"/>
      <c r="R856" s="166"/>
      <c r="S856" s="166"/>
    </row>
    <row r="857" spans="1:19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166"/>
      <c r="L857" s="166"/>
      <c r="M857" s="166"/>
      <c r="N857" s="166"/>
      <c r="O857" s="166"/>
      <c r="P857" s="166"/>
      <c r="Q857" s="166"/>
      <c r="R857" s="166"/>
      <c r="S857" s="166"/>
    </row>
    <row r="858" spans="1:19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166"/>
      <c r="L858" s="166"/>
      <c r="M858" s="166"/>
      <c r="N858" s="166"/>
      <c r="O858" s="166"/>
      <c r="P858" s="166"/>
      <c r="Q858" s="166"/>
      <c r="R858" s="166"/>
      <c r="S858" s="166"/>
    </row>
    <row r="859" spans="1:19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166"/>
      <c r="L859" s="166"/>
      <c r="M859" s="166"/>
      <c r="N859" s="166"/>
      <c r="O859" s="166"/>
      <c r="P859" s="166"/>
      <c r="Q859" s="166"/>
      <c r="R859" s="166"/>
      <c r="S859" s="166"/>
    </row>
    <row r="860" spans="1:19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166"/>
      <c r="L860" s="166"/>
      <c r="M860" s="166"/>
      <c r="N860" s="166"/>
      <c r="O860" s="166"/>
      <c r="P860" s="166"/>
      <c r="Q860" s="166"/>
      <c r="R860" s="166"/>
      <c r="S860" s="166"/>
    </row>
    <row r="861" spans="1:19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166"/>
      <c r="L861" s="166"/>
      <c r="M861" s="166"/>
      <c r="N861" s="166"/>
      <c r="O861" s="166"/>
      <c r="P861" s="166"/>
      <c r="Q861" s="166"/>
      <c r="R861" s="166"/>
      <c r="S861" s="166"/>
    </row>
    <row r="862" spans="1:19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166"/>
      <c r="L862" s="166"/>
      <c r="M862" s="166"/>
      <c r="N862" s="166"/>
      <c r="O862" s="166"/>
      <c r="P862" s="166"/>
      <c r="Q862" s="166"/>
      <c r="R862" s="166"/>
      <c r="S862" s="166"/>
    </row>
    <row r="863" spans="1:19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166"/>
      <c r="L863" s="166"/>
      <c r="M863" s="166"/>
      <c r="N863" s="166"/>
      <c r="O863" s="166"/>
      <c r="P863" s="166"/>
      <c r="Q863" s="166"/>
      <c r="R863" s="166"/>
      <c r="S863" s="166"/>
    </row>
    <row r="864" spans="1:19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</row>
    <row r="865" spans="1:19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166"/>
      <c r="L865" s="166"/>
      <c r="M865" s="166"/>
      <c r="N865" s="166"/>
      <c r="O865" s="166"/>
      <c r="P865" s="166"/>
      <c r="Q865" s="166"/>
      <c r="R865" s="166"/>
      <c r="S865" s="166"/>
    </row>
    <row r="866" spans="1:19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166"/>
      <c r="L866" s="166"/>
      <c r="M866" s="166"/>
      <c r="N866" s="166"/>
      <c r="O866" s="166"/>
      <c r="P866" s="166"/>
      <c r="Q866" s="166"/>
      <c r="R866" s="166"/>
      <c r="S866" s="166"/>
    </row>
    <row r="867" spans="1:19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166"/>
      <c r="L867" s="166"/>
      <c r="M867" s="166"/>
      <c r="N867" s="166"/>
      <c r="O867" s="166"/>
      <c r="P867" s="166"/>
      <c r="Q867" s="166"/>
      <c r="R867" s="166"/>
      <c r="S867" s="166"/>
    </row>
    <row r="868" spans="1:19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166"/>
      <c r="L868" s="166"/>
      <c r="M868" s="166"/>
      <c r="N868" s="166"/>
      <c r="O868" s="166"/>
      <c r="P868" s="166"/>
      <c r="Q868" s="166"/>
      <c r="R868" s="166"/>
      <c r="S868" s="166"/>
    </row>
    <row r="869" spans="1:19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166"/>
      <c r="L869" s="166"/>
      <c r="M869" s="166"/>
      <c r="N869" s="166"/>
      <c r="O869" s="166"/>
      <c r="P869" s="166"/>
      <c r="Q869" s="166"/>
      <c r="R869" s="166"/>
      <c r="S869" s="166"/>
    </row>
    <row r="870" spans="1:19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166"/>
      <c r="L870" s="166"/>
      <c r="M870" s="166"/>
      <c r="N870" s="166"/>
      <c r="O870" s="166"/>
      <c r="P870" s="166"/>
      <c r="Q870" s="166"/>
      <c r="R870" s="166"/>
      <c r="S870" s="166"/>
    </row>
    <row r="871" spans="1:19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166"/>
      <c r="L871" s="166"/>
      <c r="M871" s="166"/>
      <c r="N871" s="166"/>
      <c r="O871" s="166"/>
      <c r="P871" s="166"/>
      <c r="Q871" s="166"/>
      <c r="R871" s="166"/>
      <c r="S871" s="166"/>
    </row>
    <row r="872" spans="1:19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166"/>
      <c r="L872" s="166"/>
      <c r="M872" s="166"/>
      <c r="N872" s="166"/>
      <c r="O872" s="166"/>
      <c r="P872" s="166"/>
      <c r="Q872" s="166"/>
      <c r="R872" s="166"/>
      <c r="S872" s="166"/>
    </row>
    <row r="873" spans="1:19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166"/>
      <c r="L873" s="166"/>
      <c r="M873" s="166"/>
      <c r="N873" s="166"/>
      <c r="O873" s="166"/>
      <c r="P873" s="166"/>
      <c r="Q873" s="166"/>
      <c r="R873" s="166"/>
      <c r="S873" s="166"/>
    </row>
    <row r="874" spans="1:19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166"/>
      <c r="L874" s="166"/>
      <c r="M874" s="166"/>
      <c r="N874" s="166"/>
      <c r="O874" s="166"/>
      <c r="P874" s="166"/>
      <c r="Q874" s="166"/>
      <c r="R874" s="166"/>
      <c r="S874" s="166"/>
    </row>
    <row r="875" spans="1:19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166"/>
      <c r="L875" s="166"/>
      <c r="M875" s="166"/>
      <c r="N875" s="166"/>
      <c r="O875" s="166"/>
      <c r="P875" s="166"/>
      <c r="Q875" s="166"/>
      <c r="R875" s="166"/>
      <c r="S875" s="166"/>
    </row>
    <row r="876" spans="1:19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166"/>
      <c r="L876" s="166"/>
      <c r="M876" s="166"/>
      <c r="N876" s="166"/>
      <c r="O876" s="166"/>
      <c r="P876" s="166"/>
      <c r="Q876" s="166"/>
      <c r="R876" s="166"/>
      <c r="S876" s="166"/>
    </row>
    <row r="877" spans="1:19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166"/>
      <c r="L877" s="166"/>
      <c r="M877" s="166"/>
      <c r="N877" s="166"/>
      <c r="O877" s="166"/>
      <c r="P877" s="166"/>
      <c r="Q877" s="166"/>
      <c r="R877" s="166"/>
      <c r="S877" s="166"/>
    </row>
    <row r="878" spans="1:19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166"/>
      <c r="L878" s="166"/>
      <c r="M878" s="166"/>
      <c r="N878" s="166"/>
      <c r="O878" s="166"/>
      <c r="P878" s="166"/>
      <c r="Q878" s="166"/>
      <c r="R878" s="166"/>
      <c r="S878" s="166"/>
    </row>
    <row r="879" spans="1:19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166"/>
      <c r="L879" s="166"/>
      <c r="M879" s="166"/>
      <c r="N879" s="166"/>
      <c r="O879" s="166"/>
      <c r="P879" s="166"/>
      <c r="Q879" s="166"/>
      <c r="R879" s="166"/>
      <c r="S879" s="166"/>
    </row>
    <row r="880" spans="1:19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166"/>
      <c r="L880" s="166"/>
      <c r="M880" s="166"/>
      <c r="N880" s="166"/>
      <c r="O880" s="166"/>
      <c r="P880" s="166"/>
      <c r="Q880" s="166"/>
      <c r="R880" s="166"/>
      <c r="S880" s="166"/>
    </row>
    <row r="881" spans="1:19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166"/>
      <c r="L881" s="166"/>
      <c r="M881" s="166"/>
      <c r="N881" s="166"/>
      <c r="O881" s="166"/>
      <c r="P881" s="166"/>
      <c r="Q881" s="166"/>
      <c r="R881" s="166"/>
      <c r="S881" s="166"/>
    </row>
    <row r="882" spans="1:19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166"/>
      <c r="L882" s="166"/>
      <c r="M882" s="166"/>
      <c r="N882" s="166"/>
      <c r="O882" s="166"/>
      <c r="P882" s="166"/>
      <c r="Q882" s="166"/>
      <c r="R882" s="166"/>
      <c r="S882" s="166"/>
    </row>
    <row r="883" spans="1:19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166"/>
      <c r="L883" s="166"/>
      <c r="M883" s="166"/>
      <c r="N883" s="166"/>
      <c r="O883" s="166"/>
      <c r="P883" s="166"/>
      <c r="Q883" s="166"/>
      <c r="R883" s="166"/>
      <c r="S883" s="166"/>
    </row>
    <row r="884" spans="1:19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166"/>
      <c r="L884" s="166"/>
      <c r="M884" s="166"/>
      <c r="N884" s="166"/>
      <c r="O884" s="166"/>
      <c r="P884" s="166"/>
      <c r="Q884" s="166"/>
      <c r="R884" s="166"/>
      <c r="S884" s="166"/>
    </row>
    <row r="885" spans="1:19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166"/>
      <c r="L885" s="166"/>
      <c r="M885" s="166"/>
      <c r="N885" s="166"/>
      <c r="O885" s="166"/>
      <c r="P885" s="166"/>
      <c r="Q885" s="166"/>
      <c r="R885" s="166"/>
      <c r="S885" s="166"/>
    </row>
    <row r="886" spans="1:19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166"/>
      <c r="L886" s="166"/>
      <c r="M886" s="166"/>
      <c r="N886" s="166"/>
      <c r="O886" s="166"/>
      <c r="P886" s="166"/>
      <c r="Q886" s="166"/>
      <c r="R886" s="166"/>
      <c r="S886" s="166"/>
    </row>
    <row r="887" spans="1:19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166"/>
      <c r="L887" s="166"/>
      <c r="M887" s="166"/>
      <c r="N887" s="166"/>
      <c r="O887" s="166"/>
      <c r="P887" s="166"/>
      <c r="Q887" s="166"/>
      <c r="R887" s="166"/>
      <c r="S887" s="166"/>
    </row>
    <row r="888" spans="1:19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166"/>
      <c r="L888" s="166"/>
      <c r="M888" s="166"/>
      <c r="N888" s="166"/>
      <c r="O888" s="166"/>
      <c r="P888" s="166"/>
      <c r="Q888" s="166"/>
      <c r="R888" s="166"/>
      <c r="S888" s="166"/>
    </row>
    <row r="889" spans="1:19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  <c r="S889" s="166"/>
    </row>
    <row r="890" spans="1:19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166"/>
      <c r="L890" s="166"/>
      <c r="M890" s="166"/>
      <c r="N890" s="166"/>
      <c r="O890" s="166"/>
      <c r="P890" s="166"/>
      <c r="Q890" s="166"/>
      <c r="R890" s="166"/>
      <c r="S890" s="166"/>
    </row>
    <row r="891" spans="1:19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166"/>
      <c r="L891" s="166"/>
      <c r="M891" s="166"/>
      <c r="N891" s="166"/>
      <c r="O891" s="166"/>
      <c r="P891" s="166"/>
      <c r="Q891" s="166"/>
      <c r="R891" s="166"/>
      <c r="S891" s="166"/>
    </row>
    <row r="892" spans="1:19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166"/>
      <c r="L892" s="166"/>
      <c r="M892" s="166"/>
      <c r="N892" s="166"/>
      <c r="O892" s="166"/>
      <c r="P892" s="166"/>
      <c r="Q892" s="166"/>
      <c r="R892" s="166"/>
      <c r="S892" s="166"/>
    </row>
    <row r="893" spans="1:19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166"/>
      <c r="L893" s="166"/>
      <c r="M893" s="166"/>
      <c r="N893" s="166"/>
      <c r="O893" s="166"/>
      <c r="P893" s="166"/>
      <c r="Q893" s="166"/>
      <c r="R893" s="166"/>
      <c r="S893" s="166"/>
    </row>
    <row r="894" spans="1:19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166"/>
      <c r="L894" s="166"/>
      <c r="M894" s="166"/>
      <c r="N894" s="166"/>
      <c r="O894" s="166"/>
      <c r="P894" s="166"/>
      <c r="Q894" s="166"/>
      <c r="R894" s="166"/>
      <c r="S894" s="166"/>
    </row>
    <row r="895" spans="1:19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166"/>
      <c r="L895" s="166"/>
      <c r="M895" s="166"/>
      <c r="N895" s="166"/>
      <c r="O895" s="166"/>
      <c r="P895" s="166"/>
      <c r="Q895" s="166"/>
      <c r="R895" s="166"/>
      <c r="S895" s="166"/>
    </row>
    <row r="896" spans="1:19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166"/>
      <c r="L896" s="166"/>
      <c r="M896" s="166"/>
      <c r="N896" s="166"/>
      <c r="O896" s="166"/>
      <c r="P896" s="166"/>
      <c r="Q896" s="166"/>
      <c r="R896" s="166"/>
      <c r="S896" s="166"/>
    </row>
    <row r="897" spans="1:19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166"/>
      <c r="L897" s="166"/>
      <c r="M897" s="166"/>
      <c r="N897" s="166"/>
      <c r="O897" s="166"/>
      <c r="P897" s="166"/>
      <c r="Q897" s="166"/>
      <c r="R897" s="166"/>
      <c r="S897" s="166"/>
    </row>
    <row r="898" spans="1:19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166"/>
      <c r="L898" s="166"/>
      <c r="M898" s="166"/>
      <c r="N898" s="166"/>
      <c r="O898" s="166"/>
      <c r="P898" s="166"/>
      <c r="Q898" s="166"/>
      <c r="R898" s="166"/>
      <c r="S898" s="166"/>
    </row>
    <row r="899" spans="1:19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166"/>
      <c r="L899" s="166"/>
      <c r="M899" s="166"/>
      <c r="N899" s="166"/>
      <c r="O899" s="166"/>
      <c r="P899" s="166"/>
      <c r="Q899" s="166"/>
      <c r="R899" s="166"/>
      <c r="S899" s="166"/>
    </row>
    <row r="900" spans="1:19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166"/>
      <c r="L900" s="166"/>
      <c r="M900" s="166"/>
      <c r="N900" s="166"/>
      <c r="O900" s="166"/>
      <c r="P900" s="166"/>
      <c r="Q900" s="166"/>
      <c r="R900" s="166"/>
      <c r="S900" s="166"/>
    </row>
    <row r="901" spans="1:19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166"/>
      <c r="L901" s="166"/>
      <c r="M901" s="166"/>
      <c r="N901" s="166"/>
      <c r="O901" s="166"/>
      <c r="P901" s="166"/>
      <c r="Q901" s="166"/>
      <c r="R901" s="166"/>
      <c r="S901" s="166"/>
    </row>
    <row r="902" spans="1:19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166"/>
      <c r="L902" s="166"/>
      <c r="M902" s="166"/>
      <c r="N902" s="166"/>
      <c r="O902" s="166"/>
      <c r="P902" s="166"/>
      <c r="Q902" s="166"/>
      <c r="R902" s="166"/>
      <c r="S902" s="166"/>
    </row>
    <row r="903" spans="1:19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166"/>
      <c r="L903" s="166"/>
      <c r="M903" s="166"/>
      <c r="N903" s="166"/>
      <c r="O903" s="166"/>
      <c r="P903" s="166"/>
      <c r="Q903" s="166"/>
      <c r="R903" s="166"/>
      <c r="S903" s="166"/>
    </row>
    <row r="904" spans="1:19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166"/>
      <c r="L904" s="166"/>
      <c r="M904" s="166"/>
      <c r="N904" s="166"/>
      <c r="O904" s="166"/>
      <c r="P904" s="166"/>
      <c r="Q904" s="166"/>
      <c r="R904" s="166"/>
      <c r="S904" s="166"/>
    </row>
    <row r="905" spans="1:19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166"/>
      <c r="L905" s="166"/>
      <c r="M905" s="166"/>
      <c r="N905" s="166"/>
      <c r="O905" s="166"/>
      <c r="P905" s="166"/>
      <c r="Q905" s="166"/>
      <c r="R905" s="166"/>
      <c r="S905" s="166"/>
    </row>
    <row r="906" spans="1:19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166"/>
      <c r="L906" s="166"/>
      <c r="M906" s="166"/>
      <c r="N906" s="166"/>
      <c r="O906" s="166"/>
      <c r="P906" s="166"/>
      <c r="Q906" s="166"/>
      <c r="R906" s="166"/>
      <c r="S906" s="166"/>
    </row>
    <row r="907" spans="1:19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166"/>
      <c r="L907" s="166"/>
      <c r="M907" s="166"/>
      <c r="N907" s="166"/>
      <c r="O907" s="166"/>
      <c r="P907" s="166"/>
      <c r="Q907" s="166"/>
      <c r="R907" s="166"/>
      <c r="S907" s="166"/>
    </row>
    <row r="908" spans="1:19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166"/>
      <c r="L908" s="166"/>
      <c r="M908" s="166"/>
      <c r="N908" s="166"/>
      <c r="O908" s="166"/>
      <c r="P908" s="166"/>
      <c r="Q908" s="166"/>
      <c r="R908" s="166"/>
      <c r="S908" s="166"/>
    </row>
    <row r="909" spans="1:19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166"/>
      <c r="L909" s="166"/>
      <c r="M909" s="166"/>
      <c r="N909" s="166"/>
      <c r="O909" s="166"/>
      <c r="P909" s="166"/>
      <c r="Q909" s="166"/>
      <c r="R909" s="166"/>
      <c r="S909" s="166"/>
    </row>
    <row r="910" spans="1:19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166"/>
      <c r="L910" s="166"/>
      <c r="M910" s="166"/>
      <c r="N910" s="166"/>
      <c r="O910" s="166"/>
      <c r="P910" s="166"/>
      <c r="Q910" s="166"/>
      <c r="R910" s="166"/>
      <c r="S910" s="166"/>
    </row>
    <row r="911" spans="1:19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166"/>
      <c r="L911" s="166"/>
      <c r="M911" s="166"/>
      <c r="N911" s="166"/>
      <c r="O911" s="166"/>
      <c r="P911" s="166"/>
      <c r="Q911" s="166"/>
      <c r="R911" s="166"/>
      <c r="S911" s="166"/>
    </row>
    <row r="912" spans="1:19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166"/>
      <c r="L912" s="166"/>
      <c r="M912" s="166"/>
      <c r="N912" s="166"/>
      <c r="O912" s="166"/>
      <c r="P912" s="166"/>
      <c r="Q912" s="166"/>
      <c r="R912" s="166"/>
      <c r="S912" s="166"/>
    </row>
    <row r="913" spans="1:19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  <c r="S913" s="166"/>
    </row>
    <row r="914" spans="1:19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166"/>
      <c r="L914" s="166"/>
      <c r="M914" s="166"/>
      <c r="N914" s="166"/>
      <c r="O914" s="166"/>
      <c r="P914" s="166"/>
      <c r="Q914" s="166"/>
      <c r="R914" s="166"/>
      <c r="S914" s="166"/>
    </row>
    <row r="915" spans="1:19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166"/>
      <c r="L915" s="166"/>
      <c r="M915" s="166"/>
      <c r="N915" s="166"/>
      <c r="O915" s="166"/>
      <c r="P915" s="166"/>
      <c r="Q915" s="166"/>
      <c r="R915" s="166"/>
      <c r="S915" s="166"/>
    </row>
    <row r="916" spans="1:19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166"/>
      <c r="L916" s="166"/>
      <c r="M916" s="166"/>
      <c r="N916" s="166"/>
      <c r="O916" s="166"/>
      <c r="P916" s="166"/>
      <c r="Q916" s="166"/>
      <c r="R916" s="166"/>
      <c r="S916" s="166"/>
    </row>
    <row r="917" spans="1:19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166"/>
      <c r="L917" s="166"/>
      <c r="M917" s="166"/>
      <c r="N917" s="166"/>
      <c r="O917" s="166"/>
      <c r="P917" s="166"/>
      <c r="Q917" s="166"/>
      <c r="R917" s="166"/>
      <c r="S917" s="166"/>
    </row>
    <row r="918" spans="1:19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166"/>
      <c r="L918" s="166"/>
      <c r="M918" s="166"/>
      <c r="N918" s="166"/>
      <c r="O918" s="166"/>
      <c r="P918" s="166"/>
      <c r="Q918" s="166"/>
      <c r="R918" s="166"/>
      <c r="S918" s="166"/>
    </row>
    <row r="919" spans="1:19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166"/>
      <c r="L919" s="166"/>
      <c r="M919" s="166"/>
      <c r="N919" s="166"/>
      <c r="O919" s="166"/>
      <c r="P919" s="166"/>
      <c r="Q919" s="166"/>
      <c r="R919" s="166"/>
      <c r="S919" s="166"/>
    </row>
    <row r="920" spans="1:19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166"/>
      <c r="L920" s="166"/>
      <c r="M920" s="166"/>
      <c r="N920" s="166"/>
      <c r="O920" s="166"/>
      <c r="P920" s="166"/>
      <c r="Q920" s="166"/>
      <c r="R920" s="166"/>
      <c r="S920" s="166"/>
    </row>
    <row r="921" spans="1:19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166"/>
      <c r="L921" s="166"/>
      <c r="M921" s="166"/>
      <c r="N921" s="166"/>
      <c r="O921" s="166"/>
      <c r="P921" s="166"/>
      <c r="Q921" s="166"/>
      <c r="R921" s="166"/>
      <c r="S921" s="166"/>
    </row>
    <row r="922" spans="1:19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166"/>
      <c r="L922" s="166"/>
      <c r="M922" s="166"/>
      <c r="N922" s="166"/>
      <c r="O922" s="166"/>
      <c r="P922" s="166"/>
      <c r="Q922" s="166"/>
      <c r="R922" s="166"/>
      <c r="S922" s="166"/>
    </row>
    <row r="923" spans="1:19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166"/>
      <c r="L923" s="166"/>
      <c r="M923" s="166"/>
      <c r="N923" s="166"/>
      <c r="O923" s="166"/>
      <c r="P923" s="166"/>
      <c r="Q923" s="166"/>
      <c r="R923" s="166"/>
      <c r="S923" s="166"/>
    </row>
    <row r="924" spans="1:19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166"/>
      <c r="L924" s="166"/>
      <c r="M924" s="166"/>
      <c r="N924" s="166"/>
      <c r="O924" s="166"/>
      <c r="P924" s="166"/>
      <c r="Q924" s="166"/>
      <c r="R924" s="166"/>
      <c r="S924" s="166"/>
    </row>
    <row r="925" spans="1:19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166"/>
      <c r="L925" s="166"/>
      <c r="M925" s="166"/>
      <c r="N925" s="166"/>
      <c r="O925" s="166"/>
      <c r="P925" s="166"/>
      <c r="Q925" s="166"/>
      <c r="R925" s="166"/>
      <c r="S925" s="166"/>
    </row>
    <row r="926" spans="1:19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166"/>
      <c r="L926" s="166"/>
      <c r="M926" s="166"/>
      <c r="N926" s="166"/>
      <c r="O926" s="166"/>
      <c r="P926" s="166"/>
      <c r="Q926" s="166"/>
      <c r="R926" s="166"/>
      <c r="S926" s="166"/>
    </row>
    <row r="927" spans="1:19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166"/>
      <c r="L927" s="166"/>
      <c r="M927" s="166"/>
      <c r="N927" s="166"/>
      <c r="O927" s="166"/>
      <c r="P927" s="166"/>
      <c r="Q927" s="166"/>
      <c r="R927" s="166"/>
      <c r="S927" s="166"/>
    </row>
    <row r="928" spans="1:19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166"/>
      <c r="L928" s="166"/>
      <c r="M928" s="166"/>
      <c r="N928" s="166"/>
      <c r="O928" s="166"/>
      <c r="P928" s="166"/>
      <c r="Q928" s="166"/>
      <c r="R928" s="166"/>
      <c r="S928" s="166"/>
    </row>
    <row r="929" spans="1:19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166"/>
      <c r="L929" s="166"/>
      <c r="M929" s="166"/>
      <c r="N929" s="166"/>
      <c r="O929" s="166"/>
      <c r="P929" s="166"/>
      <c r="Q929" s="166"/>
      <c r="R929" s="166"/>
      <c r="S929" s="166"/>
    </row>
    <row r="930" spans="1:19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166"/>
      <c r="L930" s="166"/>
      <c r="M930" s="166"/>
      <c r="N930" s="166"/>
      <c r="O930" s="166"/>
      <c r="P930" s="166"/>
      <c r="Q930" s="166"/>
      <c r="R930" s="166"/>
      <c r="S930" s="166"/>
    </row>
    <row r="931" spans="1:19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166"/>
      <c r="L931" s="166"/>
      <c r="M931" s="166"/>
      <c r="N931" s="166"/>
      <c r="O931" s="166"/>
      <c r="P931" s="166"/>
      <c r="Q931" s="166"/>
      <c r="R931" s="166"/>
      <c r="S931" s="166"/>
    </row>
    <row r="932" spans="1:19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166"/>
      <c r="L932" s="166"/>
      <c r="M932" s="166"/>
      <c r="N932" s="166"/>
      <c r="O932" s="166"/>
      <c r="P932" s="166"/>
      <c r="Q932" s="166"/>
      <c r="R932" s="166"/>
      <c r="S932" s="166"/>
    </row>
    <row r="933" spans="1:19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166"/>
      <c r="L933" s="166"/>
      <c r="M933" s="166"/>
      <c r="N933" s="166"/>
      <c r="O933" s="166"/>
      <c r="P933" s="166"/>
      <c r="Q933" s="166"/>
      <c r="R933" s="166"/>
      <c r="S933" s="166"/>
    </row>
    <row r="934" spans="1:19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166"/>
      <c r="L934" s="166"/>
      <c r="M934" s="166"/>
      <c r="N934" s="166"/>
      <c r="O934" s="166"/>
      <c r="P934" s="166"/>
      <c r="Q934" s="166"/>
      <c r="R934" s="166"/>
      <c r="S934" s="166"/>
    </row>
    <row r="935" spans="1:19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166"/>
      <c r="L935" s="166"/>
      <c r="M935" s="166"/>
      <c r="N935" s="166"/>
      <c r="O935" s="166"/>
      <c r="P935" s="166"/>
      <c r="Q935" s="166"/>
      <c r="R935" s="166"/>
      <c r="S935" s="166"/>
    </row>
    <row r="936" spans="1:19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166"/>
      <c r="L936" s="166"/>
      <c r="M936" s="166"/>
      <c r="N936" s="166"/>
      <c r="O936" s="166"/>
      <c r="P936" s="166"/>
      <c r="Q936" s="166"/>
      <c r="R936" s="166"/>
      <c r="S936" s="166"/>
    </row>
    <row r="937" spans="1:19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166"/>
      <c r="L937" s="166"/>
      <c r="M937" s="166"/>
      <c r="N937" s="166"/>
      <c r="O937" s="166"/>
      <c r="P937" s="166"/>
      <c r="Q937" s="166"/>
      <c r="R937" s="166"/>
      <c r="S937" s="166"/>
    </row>
    <row r="938" spans="1:19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</row>
    <row r="939" spans="1:19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166"/>
      <c r="L939" s="166"/>
      <c r="M939" s="166"/>
      <c r="N939" s="166"/>
      <c r="O939" s="166"/>
      <c r="P939" s="166"/>
      <c r="Q939" s="166"/>
      <c r="R939" s="166"/>
      <c r="S939" s="166"/>
    </row>
    <row r="940" spans="1:19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166"/>
      <c r="L940" s="166"/>
      <c r="M940" s="166"/>
      <c r="N940" s="166"/>
      <c r="O940" s="166"/>
      <c r="P940" s="166"/>
      <c r="Q940" s="166"/>
      <c r="R940" s="166"/>
      <c r="S940" s="166"/>
    </row>
    <row r="941" spans="1:19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166"/>
      <c r="L941" s="166"/>
      <c r="M941" s="166"/>
      <c r="N941" s="166"/>
      <c r="O941" s="166"/>
      <c r="P941" s="166"/>
      <c r="Q941" s="166"/>
      <c r="R941" s="166"/>
      <c r="S941" s="166"/>
    </row>
    <row r="942" spans="1:19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166"/>
      <c r="L942" s="166"/>
      <c r="M942" s="166"/>
      <c r="N942" s="166"/>
      <c r="O942" s="166"/>
      <c r="P942" s="166"/>
      <c r="Q942" s="166"/>
      <c r="R942" s="166"/>
      <c r="S942" s="166"/>
    </row>
    <row r="943" spans="1:19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166"/>
      <c r="L943" s="166"/>
      <c r="M943" s="166"/>
      <c r="N943" s="166"/>
      <c r="O943" s="166"/>
      <c r="P943" s="166"/>
      <c r="Q943" s="166"/>
      <c r="R943" s="166"/>
      <c r="S943" s="166"/>
    </row>
    <row r="944" spans="1:19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166"/>
      <c r="L944" s="166"/>
      <c r="M944" s="166"/>
      <c r="N944" s="166"/>
      <c r="O944" s="166"/>
      <c r="P944" s="166"/>
      <c r="Q944" s="166"/>
      <c r="R944" s="166"/>
      <c r="S944" s="166"/>
    </row>
    <row r="945" spans="1:19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166"/>
      <c r="L945" s="166"/>
      <c r="M945" s="166"/>
      <c r="N945" s="166"/>
      <c r="O945" s="166"/>
      <c r="P945" s="166"/>
      <c r="Q945" s="166"/>
      <c r="R945" s="166"/>
      <c r="S945" s="166"/>
    </row>
    <row r="946" spans="1:19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166"/>
      <c r="L946" s="166"/>
      <c r="M946" s="166"/>
      <c r="N946" s="166"/>
      <c r="O946" s="166"/>
      <c r="P946" s="166"/>
      <c r="Q946" s="166"/>
      <c r="R946" s="166"/>
      <c r="S946" s="166"/>
    </row>
    <row r="947" spans="1:19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166"/>
      <c r="L947" s="166"/>
      <c r="M947" s="166"/>
      <c r="N947" s="166"/>
      <c r="O947" s="166"/>
      <c r="P947" s="166"/>
      <c r="Q947" s="166"/>
      <c r="R947" s="166"/>
      <c r="S947" s="166"/>
    </row>
    <row r="948" spans="1:19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166"/>
      <c r="L948" s="166"/>
      <c r="M948" s="166"/>
      <c r="N948" s="166"/>
      <c r="O948" s="166"/>
      <c r="P948" s="166"/>
      <c r="Q948" s="166"/>
      <c r="R948" s="166"/>
      <c r="S948" s="166"/>
    </row>
    <row r="949" spans="1:19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166"/>
      <c r="L949" s="166"/>
      <c r="M949" s="166"/>
      <c r="N949" s="166"/>
      <c r="O949" s="166"/>
      <c r="P949" s="166"/>
      <c r="Q949" s="166"/>
      <c r="R949" s="166"/>
      <c r="S949" s="166"/>
    </row>
    <row r="950" spans="1:19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166"/>
      <c r="L950" s="166"/>
      <c r="M950" s="166"/>
      <c r="N950" s="166"/>
      <c r="O950" s="166"/>
      <c r="P950" s="166"/>
      <c r="Q950" s="166"/>
      <c r="R950" s="166"/>
      <c r="S950" s="166"/>
    </row>
    <row r="951" spans="1:19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166"/>
      <c r="L951" s="166"/>
      <c r="M951" s="166"/>
      <c r="N951" s="166"/>
      <c r="O951" s="166"/>
      <c r="P951" s="166"/>
      <c r="Q951" s="166"/>
      <c r="R951" s="166"/>
      <c r="S951" s="166"/>
    </row>
    <row r="952" spans="1:19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166"/>
      <c r="L952" s="166"/>
      <c r="M952" s="166"/>
      <c r="N952" s="166"/>
      <c r="O952" s="166"/>
      <c r="P952" s="166"/>
      <c r="Q952" s="166"/>
      <c r="R952" s="166"/>
      <c r="S952" s="166"/>
    </row>
    <row r="953" spans="1:19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166"/>
      <c r="L953" s="166"/>
      <c r="M953" s="166"/>
      <c r="N953" s="166"/>
      <c r="O953" s="166"/>
      <c r="P953" s="166"/>
      <c r="Q953" s="166"/>
      <c r="R953" s="166"/>
      <c r="S953" s="166"/>
    </row>
    <row r="954" spans="1:19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166"/>
      <c r="L954" s="166"/>
      <c r="M954" s="166"/>
      <c r="N954" s="166"/>
      <c r="O954" s="166"/>
      <c r="P954" s="166"/>
      <c r="Q954" s="166"/>
      <c r="R954" s="166"/>
      <c r="S954" s="166"/>
    </row>
    <row r="955" spans="1:19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166"/>
      <c r="L955" s="166"/>
      <c r="M955" s="166"/>
      <c r="N955" s="166"/>
      <c r="O955" s="166"/>
      <c r="P955" s="166"/>
      <c r="Q955" s="166"/>
      <c r="R955" s="166"/>
      <c r="S955" s="166"/>
    </row>
    <row r="956" spans="1:19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166"/>
      <c r="L956" s="166"/>
      <c r="M956" s="166"/>
      <c r="N956" s="166"/>
      <c r="O956" s="166"/>
      <c r="P956" s="166"/>
      <c r="Q956" s="166"/>
      <c r="R956" s="166"/>
      <c r="S956" s="166"/>
    </row>
    <row r="957" spans="1:19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166"/>
      <c r="L957" s="166"/>
      <c r="M957" s="166"/>
      <c r="N957" s="166"/>
      <c r="O957" s="166"/>
      <c r="P957" s="166"/>
      <c r="Q957" s="166"/>
      <c r="R957" s="166"/>
      <c r="S957" s="166"/>
    </row>
    <row r="958" spans="1:19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166"/>
      <c r="L958" s="166"/>
      <c r="M958" s="166"/>
      <c r="N958" s="166"/>
      <c r="O958" s="166"/>
      <c r="P958" s="166"/>
      <c r="Q958" s="166"/>
      <c r="R958" s="166"/>
      <c r="S958" s="166"/>
    </row>
    <row r="959" spans="1:19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166"/>
      <c r="L959" s="166"/>
      <c r="M959" s="166"/>
      <c r="N959" s="166"/>
      <c r="O959" s="166"/>
      <c r="P959" s="166"/>
      <c r="Q959" s="166"/>
      <c r="R959" s="166"/>
      <c r="S959" s="166"/>
    </row>
    <row r="960" spans="1:19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166"/>
      <c r="L960" s="166"/>
      <c r="M960" s="166"/>
      <c r="N960" s="166"/>
      <c r="O960" s="166"/>
      <c r="P960" s="166"/>
      <c r="Q960" s="166"/>
      <c r="R960" s="166"/>
      <c r="S960" s="166"/>
    </row>
    <row r="961" spans="1:19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166"/>
      <c r="L961" s="166"/>
      <c r="M961" s="166"/>
      <c r="N961" s="166"/>
      <c r="O961" s="166"/>
      <c r="P961" s="166"/>
      <c r="Q961" s="166"/>
      <c r="R961" s="166"/>
      <c r="S961" s="166"/>
    </row>
    <row r="962" spans="1:19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</row>
    <row r="963" spans="1:19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166"/>
      <c r="L963" s="166"/>
      <c r="M963" s="166"/>
      <c r="N963" s="166"/>
      <c r="O963" s="166"/>
      <c r="P963" s="166"/>
      <c r="Q963" s="166"/>
      <c r="R963" s="166"/>
      <c r="S963" s="166"/>
    </row>
    <row r="964" spans="1:19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166"/>
      <c r="L964" s="166"/>
      <c r="M964" s="166"/>
      <c r="N964" s="166"/>
      <c r="O964" s="166"/>
      <c r="P964" s="166"/>
      <c r="Q964" s="166"/>
      <c r="R964" s="166"/>
      <c r="S964" s="166"/>
    </row>
    <row r="965" spans="1:19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166"/>
      <c r="L965" s="166"/>
      <c r="M965" s="166"/>
      <c r="N965" s="166"/>
      <c r="O965" s="166"/>
      <c r="P965" s="166"/>
      <c r="Q965" s="166"/>
      <c r="R965" s="166"/>
      <c r="S965" s="166"/>
    </row>
    <row r="966" spans="1:19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166"/>
      <c r="L966" s="166"/>
      <c r="M966" s="166"/>
      <c r="N966" s="166"/>
      <c r="O966" s="166"/>
      <c r="P966" s="166"/>
      <c r="Q966" s="166"/>
      <c r="R966" s="166"/>
      <c r="S966" s="166"/>
    </row>
    <row r="967" spans="1:19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166"/>
      <c r="L967" s="166"/>
      <c r="M967" s="166"/>
      <c r="N967" s="166"/>
      <c r="O967" s="166"/>
      <c r="P967" s="166"/>
      <c r="Q967" s="166"/>
      <c r="R967" s="166"/>
      <c r="S967" s="166"/>
    </row>
    <row r="968" spans="1:19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166"/>
      <c r="L968" s="166"/>
      <c r="M968" s="166"/>
      <c r="N968" s="166"/>
      <c r="O968" s="166"/>
      <c r="P968" s="166"/>
      <c r="Q968" s="166"/>
      <c r="R968" s="166"/>
      <c r="S968" s="166"/>
    </row>
    <row r="969" spans="1:19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166"/>
      <c r="L969" s="166"/>
      <c r="M969" s="166"/>
      <c r="N969" s="166"/>
      <c r="O969" s="166"/>
      <c r="P969" s="166"/>
      <c r="Q969" s="166"/>
      <c r="R969" s="166"/>
      <c r="S969" s="166"/>
    </row>
    <row r="970" spans="1:19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166"/>
      <c r="L970" s="166"/>
      <c r="M970" s="166"/>
      <c r="N970" s="166"/>
      <c r="O970" s="166"/>
      <c r="P970" s="166"/>
      <c r="Q970" s="166"/>
      <c r="R970" s="166"/>
      <c r="S970" s="166"/>
    </row>
    <row r="971" spans="1:19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166"/>
      <c r="L971" s="166"/>
      <c r="M971" s="166"/>
      <c r="N971" s="166"/>
      <c r="O971" s="166"/>
      <c r="P971" s="166"/>
      <c r="Q971" s="166"/>
      <c r="R971" s="166"/>
      <c r="S971" s="166"/>
    </row>
    <row r="972" spans="1:19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166"/>
      <c r="L972" s="166"/>
      <c r="M972" s="166"/>
      <c r="N972" s="166"/>
      <c r="O972" s="166"/>
      <c r="P972" s="166"/>
      <c r="Q972" s="166"/>
      <c r="R972" s="166"/>
      <c r="S972" s="166"/>
    </row>
    <row r="973" spans="1:19" ht="15.75" customHeight="1">
      <c r="A973" s="166"/>
      <c r="B973" s="166"/>
      <c r="C973" s="166"/>
      <c r="D973" s="166"/>
      <c r="E973" s="166"/>
      <c r="F973" s="166"/>
      <c r="G973" s="166"/>
      <c r="H973" s="166"/>
      <c r="I973" s="166"/>
      <c r="J973" s="166"/>
      <c r="K973" s="166"/>
      <c r="L973" s="166"/>
      <c r="M973" s="166"/>
      <c r="N973" s="166"/>
      <c r="O973" s="166"/>
      <c r="P973" s="166"/>
      <c r="Q973" s="166"/>
      <c r="R973" s="166"/>
      <c r="S973" s="166"/>
    </row>
    <row r="974" spans="1:19" ht="15.75" customHeight="1">
      <c r="A974" s="166"/>
      <c r="B974" s="166"/>
      <c r="C974" s="166"/>
      <c r="D974" s="166"/>
      <c r="E974" s="166"/>
      <c r="F974" s="166"/>
      <c r="G974" s="166"/>
      <c r="H974" s="166"/>
      <c r="I974" s="166"/>
      <c r="J974" s="166"/>
      <c r="K974" s="166"/>
      <c r="L974" s="166"/>
      <c r="M974" s="166"/>
      <c r="N974" s="166"/>
      <c r="O974" s="166"/>
      <c r="P974" s="166"/>
      <c r="Q974" s="166"/>
      <c r="R974" s="166"/>
      <c r="S974" s="166"/>
    </row>
    <row r="975" spans="1:19" ht="15.75" customHeight="1">
      <c r="A975" s="166"/>
      <c r="B975" s="166"/>
      <c r="C975" s="166"/>
      <c r="D975" s="166"/>
      <c r="E975" s="166"/>
      <c r="F975" s="166"/>
      <c r="G975" s="166"/>
      <c r="H975" s="166"/>
      <c r="I975" s="166"/>
      <c r="J975" s="166"/>
      <c r="K975" s="166"/>
      <c r="L975" s="166"/>
      <c r="M975" s="166"/>
      <c r="N975" s="166"/>
      <c r="O975" s="166"/>
      <c r="P975" s="166"/>
      <c r="Q975" s="166"/>
      <c r="R975" s="166"/>
      <c r="S975" s="166"/>
    </row>
    <row r="976" spans="1:19" ht="15.75" customHeight="1">
      <c r="A976" s="166"/>
      <c r="B976" s="166"/>
      <c r="C976" s="166"/>
      <c r="D976" s="166"/>
      <c r="E976" s="166"/>
      <c r="F976" s="166"/>
      <c r="G976" s="166"/>
      <c r="H976" s="166"/>
      <c r="I976" s="166"/>
      <c r="J976" s="166"/>
      <c r="K976" s="166"/>
      <c r="L976" s="166"/>
      <c r="M976" s="166"/>
      <c r="N976" s="166"/>
      <c r="O976" s="166"/>
      <c r="P976" s="166"/>
      <c r="Q976" s="166"/>
      <c r="R976" s="166"/>
      <c r="S976" s="166"/>
    </row>
    <row r="977" spans="1:19" ht="15.75" customHeight="1">
      <c r="A977" s="166"/>
      <c r="B977" s="166"/>
      <c r="C977" s="166"/>
      <c r="D977" s="166"/>
      <c r="E977" s="166"/>
      <c r="F977" s="166"/>
      <c r="G977" s="166"/>
      <c r="H977" s="166"/>
      <c r="I977" s="166"/>
      <c r="J977" s="166"/>
      <c r="K977" s="166"/>
      <c r="L977" s="166"/>
      <c r="M977" s="166"/>
      <c r="N977" s="166"/>
      <c r="O977" s="166"/>
      <c r="P977" s="166"/>
      <c r="Q977" s="166"/>
      <c r="R977" s="166"/>
      <c r="S977" s="166"/>
    </row>
    <row r="978" spans="1:19" ht="15.75" customHeight="1">
      <c r="A978" s="166"/>
      <c r="B978" s="166"/>
      <c r="C978" s="166"/>
      <c r="D978" s="166"/>
      <c r="E978" s="166"/>
      <c r="F978" s="166"/>
      <c r="G978" s="166"/>
      <c r="H978" s="166"/>
      <c r="I978" s="166"/>
      <c r="J978" s="166"/>
      <c r="K978" s="166"/>
      <c r="L978" s="166"/>
      <c r="M978" s="166"/>
      <c r="N978" s="166"/>
      <c r="O978" s="166"/>
      <c r="P978" s="166"/>
      <c r="Q978" s="166"/>
      <c r="R978" s="166"/>
      <c r="S978" s="166"/>
    </row>
    <row r="979" spans="1:19" ht="15.75" customHeight="1">
      <c r="A979" s="166"/>
      <c r="B979" s="166"/>
      <c r="C979" s="166"/>
      <c r="D979" s="166"/>
      <c r="E979" s="166"/>
      <c r="F979" s="166"/>
      <c r="G979" s="166"/>
      <c r="H979" s="166"/>
      <c r="I979" s="166"/>
      <c r="J979" s="166"/>
      <c r="K979" s="166"/>
      <c r="L979" s="166"/>
      <c r="M979" s="166"/>
      <c r="N979" s="166"/>
      <c r="O979" s="166"/>
      <c r="P979" s="166"/>
      <c r="Q979" s="166"/>
      <c r="R979" s="166"/>
      <c r="S979" s="166"/>
    </row>
    <row r="980" spans="1:19" ht="15.75" customHeight="1">
      <c r="A980" s="166"/>
      <c r="B980" s="166"/>
      <c r="C980" s="166"/>
      <c r="D980" s="166"/>
      <c r="E980" s="166"/>
      <c r="F980" s="166"/>
      <c r="G980" s="166"/>
      <c r="H980" s="166"/>
      <c r="I980" s="166"/>
      <c r="J980" s="166"/>
      <c r="K980" s="166"/>
      <c r="L980" s="166"/>
      <c r="M980" s="166"/>
      <c r="N980" s="166"/>
      <c r="O980" s="166"/>
      <c r="P980" s="166"/>
      <c r="Q980" s="166"/>
      <c r="R980" s="166"/>
      <c r="S980" s="166"/>
    </row>
    <row r="981" spans="1:19" ht="15.75" customHeight="1">
      <c r="A981" s="166"/>
      <c r="B981" s="166"/>
      <c r="C981" s="166"/>
      <c r="D981" s="166"/>
      <c r="E981" s="166"/>
      <c r="F981" s="166"/>
      <c r="G981" s="166"/>
      <c r="H981" s="166"/>
      <c r="I981" s="166"/>
      <c r="J981" s="166"/>
      <c r="K981" s="166"/>
      <c r="L981" s="166"/>
      <c r="M981" s="166"/>
      <c r="N981" s="166"/>
      <c r="O981" s="166"/>
      <c r="P981" s="166"/>
      <c r="Q981" s="166"/>
      <c r="R981" s="166"/>
      <c r="S981" s="166"/>
    </row>
    <row r="982" spans="1:19" ht="15.75" customHeight="1">
      <c r="A982" s="166"/>
      <c r="B982" s="166"/>
      <c r="C982" s="166"/>
      <c r="D982" s="166"/>
      <c r="E982" s="166"/>
      <c r="F982" s="166"/>
      <c r="G982" s="166"/>
      <c r="H982" s="166"/>
      <c r="I982" s="166"/>
      <c r="J982" s="166"/>
      <c r="K982" s="166"/>
      <c r="L982" s="166"/>
      <c r="M982" s="166"/>
      <c r="N982" s="166"/>
      <c r="O982" s="166"/>
      <c r="P982" s="166"/>
      <c r="Q982" s="166"/>
      <c r="R982" s="166"/>
      <c r="S982" s="166"/>
    </row>
  </sheetData>
  <autoFilter ref="A7:S44" xr:uid="{00000000-0009-0000-0000-000009000000}"/>
  <mergeCells count="20">
    <mergeCell ref="C31:D31"/>
    <mergeCell ref="I4:I6"/>
    <mergeCell ref="J4:J6"/>
    <mergeCell ref="Q4:Q6"/>
    <mergeCell ref="R4:R6"/>
    <mergeCell ref="S4:S6"/>
    <mergeCell ref="A2:S2"/>
    <mergeCell ref="A4:A6"/>
    <mergeCell ref="B4:B6"/>
    <mergeCell ref="C4:C6"/>
    <mergeCell ref="D4:D6"/>
    <mergeCell ref="E4:E6"/>
    <mergeCell ref="F4:F6"/>
    <mergeCell ref="K4:L6"/>
    <mergeCell ref="M4:M6"/>
    <mergeCell ref="N4:N6"/>
    <mergeCell ref="O4:O6"/>
    <mergeCell ref="P4:P6"/>
    <mergeCell ref="G4:G6"/>
    <mergeCell ref="H4:H6"/>
  </mergeCells>
  <hyperlinks>
    <hyperlink ref="O10" r:id="rId1" xr:uid="{00000000-0004-0000-0900-000000000000}"/>
    <hyperlink ref="O11" r:id="rId2" xr:uid="{00000000-0004-0000-0900-000001000000}"/>
    <hyperlink ref="O14" r:id="rId3" xr:uid="{00000000-0004-0000-0900-000002000000}"/>
    <hyperlink ref="O15" r:id="rId4" xr:uid="{00000000-0004-0000-0900-000003000000}"/>
    <hyperlink ref="O16" r:id="rId5" xr:uid="{00000000-0004-0000-0900-000004000000}"/>
    <hyperlink ref="O17" r:id="rId6" xr:uid="{00000000-0004-0000-0900-000005000000}"/>
    <hyperlink ref="O18" r:id="rId7" xr:uid="{00000000-0004-0000-0900-000006000000}"/>
    <hyperlink ref="O19" r:id="rId8" xr:uid="{00000000-0004-0000-0900-000007000000}"/>
    <hyperlink ref="O20" r:id="rId9" xr:uid="{00000000-0004-0000-0900-000008000000}"/>
    <hyperlink ref="O21" r:id="rId10" xr:uid="{00000000-0004-0000-0900-000009000000}"/>
    <hyperlink ref="O27" r:id="rId11" xr:uid="{00000000-0004-0000-0900-00000A000000}"/>
    <hyperlink ref="O28" r:id="rId12" xr:uid="{00000000-0004-0000-0900-00000B000000}"/>
    <hyperlink ref="O29" r:id="rId13" xr:uid="{00000000-0004-0000-0900-00000C000000}"/>
    <hyperlink ref="O30" r:id="rId14" xr:uid="{00000000-0004-0000-0900-00000D000000}"/>
    <hyperlink ref="O37" r:id="rId15" xr:uid="{00000000-0004-0000-0900-00000E000000}"/>
    <hyperlink ref="O40" r:id="rId16" xr:uid="{00000000-0004-0000-0900-00000F000000}"/>
    <hyperlink ref="O43" r:id="rId17" xr:uid="{00000000-0004-0000-0900-000010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X975"/>
  <sheetViews>
    <sheetView topLeftCell="A2" workbookViewId="0"/>
  </sheetViews>
  <sheetFormatPr defaultColWidth="14.42578125" defaultRowHeight="15" customHeight="1"/>
  <cols>
    <col min="1" max="1" width="5.140625" customWidth="1"/>
    <col min="2" max="2" width="19.7109375" customWidth="1"/>
    <col min="3" max="3" width="83.42578125" customWidth="1"/>
    <col min="4" max="4" width="24.28515625" customWidth="1"/>
    <col min="5" max="5" width="22" customWidth="1"/>
    <col min="6" max="6" width="15.85546875" customWidth="1"/>
    <col min="7" max="7" width="14.42578125" customWidth="1"/>
    <col min="8" max="8" width="22.42578125" customWidth="1"/>
    <col min="9" max="9" width="14.140625" customWidth="1"/>
    <col min="10" max="10" width="16" customWidth="1"/>
    <col min="11" max="11" width="14" hidden="1" customWidth="1"/>
    <col min="12" max="12" width="14.140625" hidden="1" customWidth="1"/>
    <col min="13" max="13" width="13.28515625" hidden="1" customWidth="1"/>
    <col min="14" max="15" width="14.42578125" customWidth="1"/>
    <col min="16" max="16" width="15.28515625" customWidth="1"/>
    <col min="17" max="17" width="7" customWidth="1"/>
    <col min="18" max="18" width="15.140625" customWidth="1"/>
    <col min="19" max="19" width="67.5703125" customWidth="1"/>
    <col min="20" max="20" width="23.85546875" customWidth="1"/>
    <col min="21" max="21" width="40.28515625" hidden="1" customWidth="1"/>
    <col min="22" max="23" width="15.140625" customWidth="1"/>
    <col min="24" max="24" width="36.85546875" hidden="1" customWidth="1"/>
  </cols>
  <sheetData>
    <row r="1" spans="1:24" ht="87" hidden="1" customHeight="1">
      <c r="A1" s="164"/>
      <c r="B1" s="2"/>
      <c r="C1" s="2"/>
      <c r="D1" s="3"/>
      <c r="E1" s="3"/>
      <c r="F1" s="3"/>
      <c r="G1" s="4"/>
      <c r="H1" s="4"/>
      <c r="I1" s="251"/>
      <c r="J1" s="383" t="s">
        <v>0</v>
      </c>
      <c r="K1" s="358"/>
      <c r="L1" s="358"/>
      <c r="M1" s="358"/>
      <c r="N1" s="131"/>
      <c r="O1" s="131"/>
      <c r="P1" s="7"/>
      <c r="Q1" s="252"/>
      <c r="R1" s="7"/>
      <c r="S1" s="7"/>
      <c r="T1" s="7"/>
      <c r="U1" s="7"/>
      <c r="V1" s="7"/>
      <c r="W1" s="7"/>
      <c r="X1" s="7"/>
    </row>
    <row r="2" spans="1:24" ht="64.5" customHeight="1">
      <c r="A2" s="359" t="s">
        <v>415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7"/>
    </row>
    <row r="3" spans="1:24" ht="15" customHeight="1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 t="s">
        <v>1</v>
      </c>
      <c r="N3" s="55"/>
      <c r="O3" s="55"/>
      <c r="P3" s="7"/>
      <c r="Q3" s="252"/>
      <c r="R3" s="7"/>
      <c r="S3" s="7"/>
      <c r="T3" s="7"/>
      <c r="U3" s="7"/>
      <c r="V3" s="7"/>
      <c r="W3" s="7"/>
      <c r="X3" s="7"/>
    </row>
    <row r="4" spans="1:24" ht="19.5" customHeight="1">
      <c r="A4" s="377" t="s">
        <v>2</v>
      </c>
      <c r="B4" s="377" t="s">
        <v>123</v>
      </c>
      <c r="C4" s="377" t="s">
        <v>3</v>
      </c>
      <c r="D4" s="377" t="s">
        <v>4</v>
      </c>
      <c r="E4" s="377" t="s">
        <v>5</v>
      </c>
      <c r="F4" s="377" t="s">
        <v>6</v>
      </c>
      <c r="G4" s="377" t="s">
        <v>7</v>
      </c>
      <c r="H4" s="377" t="s">
        <v>8</v>
      </c>
      <c r="I4" s="377" t="s">
        <v>9</v>
      </c>
      <c r="J4" s="377" t="s">
        <v>10</v>
      </c>
      <c r="K4" s="377" t="s">
        <v>11</v>
      </c>
      <c r="L4" s="254" t="s">
        <v>12</v>
      </c>
      <c r="M4" s="376" t="s">
        <v>13</v>
      </c>
      <c r="N4" s="376" t="s">
        <v>14</v>
      </c>
      <c r="O4" s="382" t="s">
        <v>15</v>
      </c>
      <c r="P4" s="366"/>
      <c r="Q4" s="255"/>
      <c r="R4" s="376" t="s">
        <v>416</v>
      </c>
      <c r="S4" s="376" t="s">
        <v>16</v>
      </c>
      <c r="T4" s="376" t="s">
        <v>125</v>
      </c>
      <c r="U4" s="376" t="s">
        <v>17</v>
      </c>
      <c r="V4" s="376" t="s">
        <v>18</v>
      </c>
      <c r="W4" s="376" t="s">
        <v>19</v>
      </c>
      <c r="X4" s="376" t="s">
        <v>20</v>
      </c>
    </row>
    <row r="5" spans="1:24" ht="16.5" customHeight="1">
      <c r="A5" s="361"/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77" t="s">
        <v>21</v>
      </c>
      <c r="M5" s="361"/>
      <c r="N5" s="361"/>
      <c r="O5" s="376" t="s">
        <v>22</v>
      </c>
      <c r="P5" s="376" t="s">
        <v>23</v>
      </c>
      <c r="Q5" s="255"/>
      <c r="R5" s="361"/>
      <c r="S5" s="361"/>
      <c r="T5" s="361"/>
      <c r="U5" s="361"/>
      <c r="V5" s="361"/>
      <c r="W5" s="361"/>
      <c r="X5" s="361"/>
    </row>
    <row r="6" spans="1:24" ht="51" customHeight="1">
      <c r="A6" s="362"/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  <c r="N6" s="362"/>
      <c r="O6" s="362"/>
      <c r="P6" s="362"/>
      <c r="Q6" s="255"/>
      <c r="R6" s="362"/>
      <c r="S6" s="362"/>
      <c r="T6" s="362"/>
      <c r="U6" s="362"/>
      <c r="V6" s="362"/>
      <c r="W6" s="362"/>
      <c r="X6" s="362"/>
    </row>
    <row r="7" spans="1:24" ht="18" customHeight="1">
      <c r="A7" s="128">
        <v>1</v>
      </c>
      <c r="B7" s="128"/>
      <c r="C7" s="128">
        <f>A7+1</f>
        <v>2</v>
      </c>
      <c r="D7" s="128">
        <f t="shared" ref="D7:O7" si="0">C7+1</f>
        <v>3</v>
      </c>
      <c r="E7" s="128">
        <f t="shared" si="0"/>
        <v>4</v>
      </c>
      <c r="F7" s="128">
        <f t="shared" si="0"/>
        <v>5</v>
      </c>
      <c r="G7" s="128">
        <f t="shared" si="0"/>
        <v>6</v>
      </c>
      <c r="H7" s="128">
        <f t="shared" si="0"/>
        <v>7</v>
      </c>
      <c r="I7" s="128">
        <f t="shared" si="0"/>
        <v>8</v>
      </c>
      <c r="J7" s="128">
        <f t="shared" si="0"/>
        <v>9</v>
      </c>
      <c r="K7" s="128">
        <f t="shared" si="0"/>
        <v>10</v>
      </c>
      <c r="L7" s="128">
        <f t="shared" si="0"/>
        <v>11</v>
      </c>
      <c r="M7" s="128">
        <f t="shared" si="0"/>
        <v>12</v>
      </c>
      <c r="N7" s="128">
        <f t="shared" si="0"/>
        <v>13</v>
      </c>
      <c r="O7" s="128">
        <f t="shared" si="0"/>
        <v>14</v>
      </c>
      <c r="P7" s="128"/>
      <c r="Q7" s="256"/>
      <c r="R7" s="128"/>
      <c r="S7" s="128">
        <f>O7+1</f>
        <v>15</v>
      </c>
      <c r="T7" s="257"/>
      <c r="U7" s="257"/>
      <c r="V7" s="257"/>
      <c r="W7" s="257"/>
      <c r="X7" s="257"/>
    </row>
    <row r="8" spans="1:24" ht="18" customHeight="1">
      <c r="A8" s="258" t="s">
        <v>417</v>
      </c>
      <c r="B8" s="258" t="s">
        <v>417</v>
      </c>
      <c r="C8" s="258" t="s">
        <v>71</v>
      </c>
      <c r="D8" s="259" t="s">
        <v>417</v>
      </c>
      <c r="E8" s="259" t="s">
        <v>417</v>
      </c>
      <c r="F8" s="259" t="s">
        <v>417</v>
      </c>
      <c r="G8" s="259" t="s">
        <v>417</v>
      </c>
      <c r="H8" s="259" t="s">
        <v>417</v>
      </c>
      <c r="I8" s="260">
        <f t="shared" ref="I8:P8" si="1">I9+I17+I19+I34+I24</f>
        <v>647171.26000000013</v>
      </c>
      <c r="J8" s="260">
        <f t="shared" si="1"/>
        <v>377716.28630000004</v>
      </c>
      <c r="K8" s="260">
        <f t="shared" si="1"/>
        <v>101469.749</v>
      </c>
      <c r="L8" s="260">
        <f t="shared" si="1"/>
        <v>36000</v>
      </c>
      <c r="M8" s="260">
        <f t="shared" si="1"/>
        <v>36000</v>
      </c>
      <c r="N8" s="260">
        <f t="shared" si="1"/>
        <v>85671.804999999993</v>
      </c>
      <c r="O8" s="260">
        <f t="shared" si="1"/>
        <v>65692.387300000002</v>
      </c>
      <c r="P8" s="260">
        <f t="shared" si="1"/>
        <v>21469.117999999999</v>
      </c>
      <c r="Q8" s="261"/>
      <c r="R8" s="262">
        <f>R9+R17+R19+R34+R24</f>
        <v>567627.91400000011</v>
      </c>
      <c r="S8" s="260" t="s">
        <v>417</v>
      </c>
      <c r="T8" s="260"/>
      <c r="U8" s="260" t="s">
        <v>417</v>
      </c>
      <c r="V8" s="260" t="s">
        <v>417</v>
      </c>
      <c r="W8" s="260" t="s">
        <v>417</v>
      </c>
      <c r="X8" s="263"/>
    </row>
    <row r="9" spans="1:24" ht="18" customHeight="1">
      <c r="A9" s="264" t="s">
        <v>417</v>
      </c>
      <c r="B9" s="264" t="s">
        <v>417</v>
      </c>
      <c r="C9" s="264" t="s">
        <v>417</v>
      </c>
      <c r="D9" s="264" t="s">
        <v>417</v>
      </c>
      <c r="E9" s="264" t="s">
        <v>417</v>
      </c>
      <c r="F9" s="264" t="s">
        <v>417</v>
      </c>
      <c r="G9" s="264" t="s">
        <v>417</v>
      </c>
      <c r="H9" s="264" t="s">
        <v>417</v>
      </c>
      <c r="I9" s="265">
        <f t="shared" ref="I9:P9" si="2">SUM(I10:I16)</f>
        <v>304968.11900000001</v>
      </c>
      <c r="J9" s="265">
        <f t="shared" si="2"/>
        <v>132236.7193</v>
      </c>
      <c r="K9" s="265">
        <f t="shared" si="2"/>
        <v>0</v>
      </c>
      <c r="L9" s="265">
        <f t="shared" si="2"/>
        <v>0</v>
      </c>
      <c r="M9" s="265">
        <f t="shared" si="2"/>
        <v>0</v>
      </c>
      <c r="N9" s="265">
        <f t="shared" si="2"/>
        <v>43439.521000000001</v>
      </c>
      <c r="O9" s="266">
        <f t="shared" si="2"/>
        <v>43069.118300000002</v>
      </c>
      <c r="P9" s="266">
        <f t="shared" si="2"/>
        <v>17469.117999999999</v>
      </c>
      <c r="Q9" s="261"/>
      <c r="R9" s="266">
        <f>SUM(R10:R16)</f>
        <v>128000</v>
      </c>
      <c r="S9" s="264" t="s">
        <v>417</v>
      </c>
      <c r="T9" s="264"/>
      <c r="U9" s="264" t="s">
        <v>417</v>
      </c>
      <c r="V9" s="264" t="s">
        <v>417</v>
      </c>
      <c r="W9" s="264" t="s">
        <v>417</v>
      </c>
      <c r="X9" s="267"/>
    </row>
    <row r="10" spans="1:24" ht="62.25" customHeight="1">
      <c r="A10" s="27">
        <v>1</v>
      </c>
      <c r="B10" s="17" t="s">
        <v>165</v>
      </c>
      <c r="C10" s="17" t="s">
        <v>24</v>
      </c>
      <c r="D10" s="18" t="s">
        <v>25</v>
      </c>
      <c r="E10" s="19" t="s">
        <v>26</v>
      </c>
      <c r="F10" s="142" t="s">
        <v>418</v>
      </c>
      <c r="G10" s="21" t="s">
        <v>27</v>
      </c>
      <c r="H10" s="268" t="s">
        <v>28</v>
      </c>
      <c r="I10" s="23">
        <v>38070.777999999998</v>
      </c>
      <c r="J10" s="23">
        <v>10282.555</v>
      </c>
      <c r="K10" s="23"/>
      <c r="L10" s="23"/>
      <c r="M10" s="23"/>
      <c r="N10" s="23">
        <v>5282.5550000000003</v>
      </c>
      <c r="O10" s="24">
        <v>5000</v>
      </c>
      <c r="P10" s="17"/>
      <c r="Q10" s="195"/>
      <c r="R10" s="24">
        <v>10000</v>
      </c>
      <c r="S10" s="17" t="s">
        <v>419</v>
      </c>
      <c r="T10" s="269"/>
      <c r="U10" s="25" t="s">
        <v>29</v>
      </c>
      <c r="V10" s="23">
        <v>68436.2</v>
      </c>
      <c r="W10" s="23">
        <v>117000</v>
      </c>
      <c r="X10" s="25" t="s">
        <v>30</v>
      </c>
    </row>
    <row r="11" spans="1:24" ht="64.5" customHeight="1">
      <c r="A11" s="27">
        <f t="shared" ref="A11:A16" si="3">A10+1</f>
        <v>2</v>
      </c>
      <c r="B11" s="26" t="s">
        <v>420</v>
      </c>
      <c r="C11" s="26" t="s">
        <v>31</v>
      </c>
      <c r="D11" s="27" t="s">
        <v>32</v>
      </c>
      <c r="E11" s="27" t="s">
        <v>33</v>
      </c>
      <c r="F11" s="27" t="s">
        <v>34</v>
      </c>
      <c r="G11" s="21" t="s">
        <v>35</v>
      </c>
      <c r="H11" s="268" t="s">
        <v>36</v>
      </c>
      <c r="I11" s="23">
        <v>74645.043000000005</v>
      </c>
      <c r="J11" s="23">
        <v>35469.118300000002</v>
      </c>
      <c r="K11" s="28"/>
      <c r="L11" s="28"/>
      <c r="M11" s="28"/>
      <c r="N11" s="29">
        <v>18000</v>
      </c>
      <c r="O11" s="29">
        <f>J11-N11</f>
        <v>17469.118300000002</v>
      </c>
      <c r="P11" s="29">
        <f>13838.97+3630.148</f>
        <v>17469.117999999999</v>
      </c>
      <c r="Q11" s="195"/>
      <c r="R11" s="24">
        <v>0</v>
      </c>
      <c r="S11" s="17" t="s">
        <v>37</v>
      </c>
      <c r="T11" s="30"/>
      <c r="U11" s="30" t="s">
        <v>38</v>
      </c>
      <c r="V11" s="23">
        <v>10534</v>
      </c>
      <c r="W11" s="23">
        <v>37000</v>
      </c>
      <c r="X11" s="25" t="s">
        <v>39</v>
      </c>
    </row>
    <row r="12" spans="1:24" ht="61.5" customHeight="1">
      <c r="A12" s="27">
        <f t="shared" si="3"/>
        <v>3</v>
      </c>
      <c r="B12" s="31" t="s">
        <v>421</v>
      </c>
      <c r="C12" s="31" t="s">
        <v>40</v>
      </c>
      <c r="D12" s="32" t="s">
        <v>41</v>
      </c>
      <c r="E12" s="32" t="s">
        <v>42</v>
      </c>
      <c r="F12" s="32" t="s">
        <v>43</v>
      </c>
      <c r="G12" s="34">
        <v>2023</v>
      </c>
      <c r="H12" s="268"/>
      <c r="I12" s="24">
        <v>19456.966</v>
      </c>
      <c r="J12" s="24">
        <v>19456.966</v>
      </c>
      <c r="K12" s="35"/>
      <c r="L12" s="35"/>
      <c r="M12" s="35"/>
      <c r="N12" s="24">
        <v>9456.9660000000003</v>
      </c>
      <c r="O12" s="24">
        <v>10000</v>
      </c>
      <c r="P12" s="31"/>
      <c r="Q12" s="195"/>
      <c r="R12" s="24">
        <v>0</v>
      </c>
      <c r="S12" s="31" t="s">
        <v>422</v>
      </c>
      <c r="T12" s="30"/>
      <c r="U12" s="30" t="s">
        <v>44</v>
      </c>
      <c r="V12" s="24">
        <v>15181</v>
      </c>
      <c r="W12" s="24">
        <v>46000</v>
      </c>
      <c r="X12" s="30" t="s">
        <v>45</v>
      </c>
    </row>
    <row r="13" spans="1:24" ht="66" customHeight="1">
      <c r="A13" s="27">
        <f t="shared" si="3"/>
        <v>4</v>
      </c>
      <c r="B13" s="31" t="s">
        <v>220</v>
      </c>
      <c r="C13" s="31" t="s">
        <v>423</v>
      </c>
      <c r="D13" s="27" t="s">
        <v>25</v>
      </c>
      <c r="E13" s="27" t="s">
        <v>42</v>
      </c>
      <c r="F13" s="32" t="s">
        <v>424</v>
      </c>
      <c r="G13" s="27">
        <v>2016</v>
      </c>
      <c r="H13" s="268" t="s">
        <v>425</v>
      </c>
      <c r="I13" s="24">
        <v>59458.695</v>
      </c>
      <c r="J13" s="24">
        <v>30959.87</v>
      </c>
      <c r="K13" s="270"/>
      <c r="L13" s="270"/>
      <c r="M13" s="270"/>
      <c r="N13" s="24">
        <v>500</v>
      </c>
      <c r="O13" s="271"/>
      <c r="P13" s="271"/>
      <c r="Q13" s="195"/>
      <c r="R13" s="24">
        <v>80000</v>
      </c>
      <c r="S13" s="31" t="s">
        <v>426</v>
      </c>
      <c r="T13" s="272"/>
      <c r="U13" s="272"/>
      <c r="V13" s="24">
        <v>9685.1</v>
      </c>
      <c r="W13" s="24">
        <v>21000</v>
      </c>
      <c r="X13" s="272"/>
    </row>
    <row r="14" spans="1:24" ht="63.75" customHeight="1">
      <c r="A14" s="27">
        <f t="shared" si="3"/>
        <v>5</v>
      </c>
      <c r="B14" s="31" t="s">
        <v>216</v>
      </c>
      <c r="C14" s="31" t="s">
        <v>427</v>
      </c>
      <c r="D14" s="27" t="s">
        <v>25</v>
      </c>
      <c r="E14" s="27" t="s">
        <v>42</v>
      </c>
      <c r="F14" s="273"/>
      <c r="G14" s="27" t="s">
        <v>35</v>
      </c>
      <c r="H14" s="268" t="s">
        <v>428</v>
      </c>
      <c r="I14" s="24">
        <v>17032.006000000001</v>
      </c>
      <c r="J14" s="24">
        <v>5727.8450000000003</v>
      </c>
      <c r="K14" s="270"/>
      <c r="L14" s="270"/>
      <c r="M14" s="270"/>
      <c r="N14" s="24">
        <v>100</v>
      </c>
      <c r="O14" s="271"/>
      <c r="P14" s="271"/>
      <c r="Q14" s="274"/>
      <c r="R14" s="24">
        <v>15000</v>
      </c>
      <c r="S14" s="31" t="s">
        <v>426</v>
      </c>
      <c r="T14" s="272"/>
      <c r="U14" s="272"/>
      <c r="V14" s="24" t="s">
        <v>429</v>
      </c>
      <c r="W14" s="272"/>
      <c r="X14" s="272"/>
    </row>
    <row r="15" spans="1:24" ht="52.5" customHeight="1">
      <c r="A15" s="27">
        <f t="shared" si="3"/>
        <v>6</v>
      </c>
      <c r="B15" s="31" t="s">
        <v>430</v>
      </c>
      <c r="C15" s="31" t="s">
        <v>431</v>
      </c>
      <c r="D15" s="27" t="s">
        <v>25</v>
      </c>
      <c r="E15" s="27" t="s">
        <v>42</v>
      </c>
      <c r="F15" s="32" t="s">
        <v>432</v>
      </c>
      <c r="G15" s="27" t="s">
        <v>264</v>
      </c>
      <c r="H15" s="268" t="s">
        <v>433</v>
      </c>
      <c r="I15" s="24">
        <v>55015.625999999997</v>
      </c>
      <c r="J15" s="24">
        <v>9740.3649999999998</v>
      </c>
      <c r="K15" s="270"/>
      <c r="L15" s="270"/>
      <c r="M15" s="270"/>
      <c r="N15" s="24">
        <v>100</v>
      </c>
      <c r="O15" s="271"/>
      <c r="P15" s="271"/>
      <c r="Q15" s="274"/>
      <c r="R15" s="24">
        <v>20000</v>
      </c>
      <c r="S15" s="31" t="s">
        <v>426</v>
      </c>
      <c r="T15" s="272"/>
      <c r="U15" s="272"/>
      <c r="V15" s="24" t="s">
        <v>434</v>
      </c>
      <c r="W15" s="272"/>
      <c r="X15" s="272"/>
    </row>
    <row r="16" spans="1:24" ht="75.75" customHeight="1">
      <c r="A16" s="27">
        <f t="shared" si="3"/>
        <v>7</v>
      </c>
      <c r="B16" s="31" t="s">
        <v>435</v>
      </c>
      <c r="C16" s="31" t="s">
        <v>436</v>
      </c>
      <c r="D16" s="27" t="s">
        <v>437</v>
      </c>
      <c r="E16" s="27" t="s">
        <v>42</v>
      </c>
      <c r="F16" s="32" t="s">
        <v>438</v>
      </c>
      <c r="G16" s="27" t="s">
        <v>264</v>
      </c>
      <c r="H16" s="268" t="s">
        <v>439</v>
      </c>
      <c r="I16" s="24">
        <v>41289.004999999997</v>
      </c>
      <c r="J16" s="24">
        <v>20600</v>
      </c>
      <c r="K16" s="270"/>
      <c r="L16" s="270"/>
      <c r="M16" s="270"/>
      <c r="N16" s="24">
        <v>10000</v>
      </c>
      <c r="O16" s="24">
        <v>10600</v>
      </c>
      <c r="P16" s="271"/>
      <c r="Q16" s="274"/>
      <c r="R16" s="24">
        <v>3000</v>
      </c>
      <c r="S16" s="31" t="s">
        <v>440</v>
      </c>
      <c r="T16" s="32" t="s">
        <v>441</v>
      </c>
      <c r="U16" s="272"/>
      <c r="V16" s="24" t="s">
        <v>442</v>
      </c>
      <c r="W16" s="272"/>
      <c r="X16" s="272"/>
    </row>
    <row r="17" spans="1:24" ht="18" customHeight="1">
      <c r="A17" s="264" t="s">
        <v>417</v>
      </c>
      <c r="B17" s="264" t="s">
        <v>417</v>
      </c>
      <c r="C17" s="264" t="s">
        <v>47</v>
      </c>
      <c r="D17" s="275" t="s">
        <v>417</v>
      </c>
      <c r="E17" s="275" t="s">
        <v>417</v>
      </c>
      <c r="F17" s="275" t="s">
        <v>417</v>
      </c>
      <c r="G17" s="275" t="s">
        <v>417</v>
      </c>
      <c r="H17" s="275" t="s">
        <v>417</v>
      </c>
      <c r="I17" s="265">
        <f t="shared" ref="I17:P17" si="4">SUM(I18)</f>
        <v>22909.454000000002</v>
      </c>
      <c r="J17" s="265">
        <f t="shared" si="4"/>
        <v>6734.9279999999999</v>
      </c>
      <c r="K17" s="265">
        <f t="shared" si="4"/>
        <v>0</v>
      </c>
      <c r="L17" s="265">
        <f t="shared" si="4"/>
        <v>0</v>
      </c>
      <c r="M17" s="265">
        <f t="shared" si="4"/>
        <v>0</v>
      </c>
      <c r="N17" s="265">
        <f t="shared" si="4"/>
        <v>8000</v>
      </c>
      <c r="O17" s="266">
        <f t="shared" si="4"/>
        <v>0</v>
      </c>
      <c r="P17" s="266">
        <f t="shared" si="4"/>
        <v>4000</v>
      </c>
      <c r="Q17" s="261"/>
      <c r="R17" s="266">
        <f>SUM(R18)</f>
        <v>0</v>
      </c>
      <c r="S17" s="275" t="s">
        <v>417</v>
      </c>
      <c r="T17" s="275"/>
      <c r="U17" s="275" t="s">
        <v>417</v>
      </c>
      <c r="V17" s="275" t="s">
        <v>417</v>
      </c>
      <c r="W17" s="275" t="s">
        <v>417</v>
      </c>
      <c r="X17" s="267"/>
    </row>
    <row r="18" spans="1:24" ht="60" customHeight="1">
      <c r="A18" s="32">
        <f>A16+1</f>
        <v>8</v>
      </c>
      <c r="B18" s="31" t="s">
        <v>443</v>
      </c>
      <c r="C18" s="31" t="s">
        <v>444</v>
      </c>
      <c r="D18" s="32" t="s">
        <v>25</v>
      </c>
      <c r="E18" s="27" t="s">
        <v>42</v>
      </c>
      <c r="F18" s="32" t="s">
        <v>48</v>
      </c>
      <c r="G18" s="276" t="s">
        <v>27</v>
      </c>
      <c r="H18" s="277" t="s">
        <v>49</v>
      </c>
      <c r="I18" s="24">
        <v>22909.454000000002</v>
      </c>
      <c r="J18" s="24">
        <v>6734.9279999999999</v>
      </c>
      <c r="K18" s="35"/>
      <c r="L18" s="35"/>
      <c r="M18" s="35"/>
      <c r="N18" s="24">
        <v>8000</v>
      </c>
      <c r="O18" s="24"/>
      <c r="P18" s="29">
        <v>4000</v>
      </c>
      <c r="Q18" s="195"/>
      <c r="R18" s="24">
        <v>0</v>
      </c>
      <c r="S18" s="31" t="s">
        <v>50</v>
      </c>
      <c r="T18" s="30"/>
      <c r="U18" s="30" t="s">
        <v>51</v>
      </c>
      <c r="V18" s="24">
        <v>10864.9</v>
      </c>
      <c r="W18" s="24">
        <v>20000</v>
      </c>
      <c r="X18" s="24"/>
    </row>
    <row r="19" spans="1:24" ht="18" customHeight="1">
      <c r="A19" s="264" t="s">
        <v>417</v>
      </c>
      <c r="B19" s="264" t="s">
        <v>417</v>
      </c>
      <c r="C19" s="264" t="s">
        <v>445</v>
      </c>
      <c r="D19" s="275" t="s">
        <v>417</v>
      </c>
      <c r="E19" s="275" t="s">
        <v>417</v>
      </c>
      <c r="F19" s="275" t="s">
        <v>417</v>
      </c>
      <c r="G19" s="275" t="s">
        <v>417</v>
      </c>
      <c r="H19" s="275" t="s">
        <v>417</v>
      </c>
      <c r="I19" s="265">
        <f t="shared" ref="I19:P19" si="5">SUM(I20:I23)</f>
        <v>89126.668000000005</v>
      </c>
      <c r="J19" s="265">
        <f t="shared" si="5"/>
        <v>74073.752000000008</v>
      </c>
      <c r="K19" s="265">
        <f t="shared" si="5"/>
        <v>15646.049000000001</v>
      </c>
      <c r="L19" s="265">
        <f t="shared" si="5"/>
        <v>0</v>
      </c>
      <c r="M19" s="265">
        <f t="shared" si="5"/>
        <v>0</v>
      </c>
      <c r="N19" s="265">
        <f t="shared" si="5"/>
        <v>11200</v>
      </c>
      <c r="O19" s="265">
        <f t="shared" si="5"/>
        <v>0</v>
      </c>
      <c r="P19" s="265">
        <f t="shared" si="5"/>
        <v>0</v>
      </c>
      <c r="Q19" s="261"/>
      <c r="R19" s="266">
        <f>SUM(R20:R23)</f>
        <v>188000</v>
      </c>
      <c r="S19" s="275" t="s">
        <v>417</v>
      </c>
      <c r="T19" s="275"/>
      <c r="U19" s="275" t="s">
        <v>417</v>
      </c>
      <c r="V19" s="275" t="s">
        <v>417</v>
      </c>
      <c r="W19" s="275" t="s">
        <v>417</v>
      </c>
      <c r="X19" s="267"/>
    </row>
    <row r="20" spans="1:24" ht="64.5" customHeight="1">
      <c r="A20" s="32">
        <f>A18+1</f>
        <v>9</v>
      </c>
      <c r="B20" s="31" t="s">
        <v>446</v>
      </c>
      <c r="C20" s="31" t="s">
        <v>447</v>
      </c>
      <c r="D20" s="32" t="s">
        <v>25</v>
      </c>
      <c r="E20" s="32" t="s">
        <v>42</v>
      </c>
      <c r="F20" s="32" t="s">
        <v>448</v>
      </c>
      <c r="G20" s="34">
        <v>2010</v>
      </c>
      <c r="H20" s="277" t="s">
        <v>449</v>
      </c>
      <c r="I20" s="24">
        <v>24097.457999999999</v>
      </c>
      <c r="J20" s="24">
        <v>15646.049000000001</v>
      </c>
      <c r="K20" s="35">
        <v>15646.049000000001</v>
      </c>
      <c r="L20" s="35"/>
      <c r="M20" s="35"/>
      <c r="N20" s="24">
        <v>100</v>
      </c>
      <c r="O20" s="24"/>
      <c r="P20" s="29"/>
      <c r="Q20" s="195"/>
      <c r="R20" s="24">
        <v>100000</v>
      </c>
      <c r="S20" s="31" t="s">
        <v>450</v>
      </c>
      <c r="T20" s="30"/>
      <c r="U20" s="30" t="s">
        <v>451</v>
      </c>
      <c r="V20" s="24" t="s">
        <v>452</v>
      </c>
      <c r="W20" s="24"/>
      <c r="X20" s="24"/>
    </row>
    <row r="21" spans="1:24" ht="102" customHeight="1">
      <c r="A21" s="32">
        <f>A20+1</f>
        <v>10</v>
      </c>
      <c r="B21" s="31" t="s">
        <v>453</v>
      </c>
      <c r="C21" s="188" t="s">
        <v>454</v>
      </c>
      <c r="D21" s="32" t="s">
        <v>25</v>
      </c>
      <c r="E21" s="32" t="s">
        <v>42</v>
      </c>
      <c r="F21" s="32" t="s">
        <v>455</v>
      </c>
      <c r="G21" s="34">
        <v>2016</v>
      </c>
      <c r="H21" s="277" t="s">
        <v>456</v>
      </c>
      <c r="I21" s="24">
        <v>16029.21</v>
      </c>
      <c r="J21" s="24">
        <v>9427.7029999999995</v>
      </c>
      <c r="K21" s="35"/>
      <c r="L21" s="35"/>
      <c r="M21" s="35"/>
      <c r="N21" s="24">
        <v>100</v>
      </c>
      <c r="O21" s="24"/>
      <c r="P21" s="29"/>
      <c r="Q21" s="195"/>
      <c r="R21" s="24">
        <v>50000</v>
      </c>
      <c r="S21" s="31" t="s">
        <v>457</v>
      </c>
      <c r="T21" s="49"/>
      <c r="U21" s="49" t="s">
        <v>458</v>
      </c>
      <c r="V21" s="24" t="s">
        <v>459</v>
      </c>
      <c r="W21" s="24"/>
      <c r="X21" s="24"/>
    </row>
    <row r="22" spans="1:24" ht="54.75" customHeight="1">
      <c r="A22" s="32">
        <f>A21+1</f>
        <v>11</v>
      </c>
      <c r="B22" s="31" t="s">
        <v>367</v>
      </c>
      <c r="C22" s="188" t="s">
        <v>460</v>
      </c>
      <c r="D22" s="32" t="s">
        <v>461</v>
      </c>
      <c r="E22" s="32" t="s">
        <v>42</v>
      </c>
      <c r="F22" s="32" t="s">
        <v>462</v>
      </c>
      <c r="G22" s="34">
        <v>2023</v>
      </c>
      <c r="H22" s="277"/>
      <c r="I22" s="24">
        <v>9000</v>
      </c>
      <c r="J22" s="24">
        <v>9000</v>
      </c>
      <c r="K22" s="35"/>
      <c r="L22" s="35"/>
      <c r="M22" s="35"/>
      <c r="N22" s="24">
        <v>9000</v>
      </c>
      <c r="O22" s="24"/>
      <c r="P22" s="29"/>
      <c r="Q22" s="195"/>
      <c r="R22" s="24"/>
      <c r="S22" s="31" t="s">
        <v>463</v>
      </c>
      <c r="T22" s="32" t="s">
        <v>464</v>
      </c>
      <c r="U22" s="49"/>
      <c r="V22" s="23">
        <v>610307.5</v>
      </c>
      <c r="W22" s="24">
        <f>926000</f>
        <v>926000</v>
      </c>
      <c r="X22" s="24"/>
    </row>
    <row r="23" spans="1:24" ht="54.75" customHeight="1">
      <c r="A23" s="32">
        <f>A22+1</f>
        <v>12</v>
      </c>
      <c r="B23" s="31" t="s">
        <v>367</v>
      </c>
      <c r="C23" s="188" t="s">
        <v>465</v>
      </c>
      <c r="D23" s="32" t="s">
        <v>25</v>
      </c>
      <c r="E23" s="32" t="s">
        <v>42</v>
      </c>
      <c r="F23" s="32" t="s">
        <v>466</v>
      </c>
      <c r="G23" s="34" t="s">
        <v>467</v>
      </c>
      <c r="H23" s="277" t="s">
        <v>463</v>
      </c>
      <c r="I23" s="24">
        <v>40000</v>
      </c>
      <c r="J23" s="24">
        <v>40000</v>
      </c>
      <c r="K23" s="35"/>
      <c r="L23" s="35"/>
      <c r="M23" s="35"/>
      <c r="N23" s="24">
        <v>2000</v>
      </c>
      <c r="O23" s="24"/>
      <c r="P23" s="29"/>
      <c r="Q23" s="195"/>
      <c r="R23" s="24">
        <f>J23-N23</f>
        <v>38000</v>
      </c>
      <c r="S23" s="31" t="s">
        <v>463</v>
      </c>
      <c r="T23" s="32" t="s">
        <v>468</v>
      </c>
      <c r="U23" s="49"/>
      <c r="V23" s="23">
        <v>610307.5</v>
      </c>
      <c r="W23" s="24">
        <f>926000</f>
        <v>926000</v>
      </c>
      <c r="X23" s="24"/>
    </row>
    <row r="24" spans="1:24" ht="18" customHeight="1">
      <c r="A24" s="264"/>
      <c r="B24" s="264"/>
      <c r="C24" s="264" t="s">
        <v>469</v>
      </c>
      <c r="D24" s="275"/>
      <c r="E24" s="275"/>
      <c r="F24" s="275"/>
      <c r="G24" s="275"/>
      <c r="H24" s="275"/>
      <c r="I24" s="265">
        <f t="shared" ref="I24:P24" si="6">SUM(I25:I33)</f>
        <v>119285.71399999999</v>
      </c>
      <c r="J24" s="265">
        <f t="shared" si="6"/>
        <v>110399.72099999999</v>
      </c>
      <c r="K24" s="265">
        <f t="shared" si="6"/>
        <v>85823.7</v>
      </c>
      <c r="L24" s="265">
        <f t="shared" si="6"/>
        <v>36000</v>
      </c>
      <c r="M24" s="265">
        <f t="shared" si="6"/>
        <v>36000</v>
      </c>
      <c r="N24" s="265">
        <f t="shared" si="6"/>
        <v>4452.7520000000004</v>
      </c>
      <c r="O24" s="265">
        <f t="shared" si="6"/>
        <v>22623.269</v>
      </c>
      <c r="P24" s="265">
        <f t="shared" si="6"/>
        <v>0</v>
      </c>
      <c r="Q24" s="261"/>
      <c r="R24" s="266">
        <f>SUM(R25:R33)</f>
        <v>207823.7</v>
      </c>
      <c r="S24" s="275"/>
      <c r="T24" s="275"/>
      <c r="U24" s="275"/>
      <c r="V24" s="275"/>
      <c r="W24" s="275"/>
      <c r="X24" s="267"/>
    </row>
    <row r="25" spans="1:24" ht="58.5" customHeight="1">
      <c r="A25" s="32">
        <f>A23+1</f>
        <v>13</v>
      </c>
      <c r="B25" s="31" t="s">
        <v>407</v>
      </c>
      <c r="C25" s="188" t="s">
        <v>67</v>
      </c>
      <c r="D25" s="32" t="s">
        <v>25</v>
      </c>
      <c r="E25" s="32" t="s">
        <v>470</v>
      </c>
      <c r="F25" s="32" t="s">
        <v>68</v>
      </c>
      <c r="G25" s="34" t="s">
        <v>52</v>
      </c>
      <c r="H25" s="277" t="s">
        <v>69</v>
      </c>
      <c r="I25" s="24">
        <v>32509.261999999999</v>
      </c>
      <c r="J25" s="24">
        <v>23623.269</v>
      </c>
      <c r="K25" s="35"/>
      <c r="L25" s="35"/>
      <c r="M25" s="35"/>
      <c r="N25" s="24">
        <v>1000</v>
      </c>
      <c r="O25" s="24">
        <f>J25-N25</f>
        <v>22623.269</v>
      </c>
      <c r="P25" s="29"/>
      <c r="Q25" s="195"/>
      <c r="R25" s="24">
        <v>10000</v>
      </c>
      <c r="S25" s="31" t="s">
        <v>471</v>
      </c>
      <c r="T25" s="32" t="s">
        <v>468</v>
      </c>
      <c r="U25" s="49" t="s">
        <v>70</v>
      </c>
      <c r="V25" s="23">
        <v>254435.4</v>
      </c>
      <c r="W25" s="24">
        <v>388000</v>
      </c>
      <c r="X25" s="24"/>
    </row>
    <row r="26" spans="1:24" ht="75" customHeight="1">
      <c r="A26" s="32">
        <f t="shared" ref="A26:A33" si="7">A25+1</f>
        <v>14</v>
      </c>
      <c r="B26" s="31" t="s">
        <v>367</v>
      </c>
      <c r="C26" s="188" t="s">
        <v>472</v>
      </c>
      <c r="D26" s="32" t="s">
        <v>473</v>
      </c>
      <c r="E26" s="32" t="s">
        <v>42</v>
      </c>
      <c r="F26" s="32"/>
      <c r="G26" s="34" t="s">
        <v>467</v>
      </c>
      <c r="H26" s="277" t="s">
        <v>463</v>
      </c>
      <c r="I26" s="24">
        <v>39800</v>
      </c>
      <c r="J26" s="24">
        <v>39800</v>
      </c>
      <c r="K26" s="35">
        <v>39800</v>
      </c>
      <c r="L26" s="35"/>
      <c r="M26" s="35"/>
      <c r="N26" s="24">
        <v>1000</v>
      </c>
      <c r="O26" s="24"/>
      <c r="P26" s="29"/>
      <c r="Q26" s="195"/>
      <c r="R26" s="24">
        <f>J26-N26</f>
        <v>38800</v>
      </c>
      <c r="S26" s="31" t="s">
        <v>463</v>
      </c>
      <c r="T26" s="32" t="s">
        <v>468</v>
      </c>
      <c r="U26" s="49"/>
      <c r="V26" s="23">
        <v>610307.5</v>
      </c>
      <c r="W26" s="24">
        <f t="shared" ref="W26:W33" si="8">926000</f>
        <v>926000</v>
      </c>
      <c r="X26" s="24"/>
    </row>
    <row r="27" spans="1:24" ht="69.75" customHeight="1">
      <c r="A27" s="32">
        <f t="shared" si="7"/>
        <v>15</v>
      </c>
      <c r="B27" s="31" t="s">
        <v>367</v>
      </c>
      <c r="C27" s="188" t="s">
        <v>474</v>
      </c>
      <c r="D27" s="32" t="s">
        <v>475</v>
      </c>
      <c r="E27" s="32" t="s">
        <v>42</v>
      </c>
      <c r="F27" s="32"/>
      <c r="G27" s="34">
        <v>2023</v>
      </c>
      <c r="H27" s="277" t="s">
        <v>463</v>
      </c>
      <c r="I27" s="24">
        <v>10023.700000000001</v>
      </c>
      <c r="J27" s="24">
        <v>10023.700000000001</v>
      </c>
      <c r="K27" s="35">
        <v>10023.700000000001</v>
      </c>
      <c r="L27" s="35"/>
      <c r="M27" s="35"/>
      <c r="N27" s="24">
        <v>1000</v>
      </c>
      <c r="O27" s="24"/>
      <c r="P27" s="29"/>
      <c r="Q27" s="195"/>
      <c r="R27" s="24">
        <f>J27-N27</f>
        <v>9023.7000000000007</v>
      </c>
      <c r="S27" s="31" t="s">
        <v>476</v>
      </c>
      <c r="T27" s="32" t="s">
        <v>464</v>
      </c>
      <c r="U27" s="49"/>
      <c r="V27" s="23">
        <v>610307.5</v>
      </c>
      <c r="W27" s="24">
        <f t="shared" si="8"/>
        <v>926000</v>
      </c>
      <c r="X27" s="24"/>
    </row>
    <row r="28" spans="1:24" ht="58.5" customHeight="1">
      <c r="A28" s="32">
        <f t="shared" si="7"/>
        <v>16</v>
      </c>
      <c r="B28" s="31" t="s">
        <v>367</v>
      </c>
      <c r="C28" s="188" t="s">
        <v>102</v>
      </c>
      <c r="D28" s="32" t="s">
        <v>25</v>
      </c>
      <c r="E28" s="32" t="s">
        <v>42</v>
      </c>
      <c r="F28" s="32"/>
      <c r="G28" s="34">
        <v>2023</v>
      </c>
      <c r="H28" s="277"/>
      <c r="I28" s="24">
        <v>952.75199999999995</v>
      </c>
      <c r="J28" s="24">
        <v>952.75199999999995</v>
      </c>
      <c r="K28" s="35"/>
      <c r="L28" s="35"/>
      <c r="M28" s="35"/>
      <c r="N28" s="24">
        <v>952.75199999999995</v>
      </c>
      <c r="O28" s="24"/>
      <c r="P28" s="29"/>
      <c r="Q28" s="195"/>
      <c r="R28" s="381">
        <v>150000</v>
      </c>
      <c r="S28" s="31" t="s">
        <v>477</v>
      </c>
      <c r="T28" s="49"/>
      <c r="U28" s="49"/>
      <c r="V28" s="23">
        <v>610307.5</v>
      </c>
      <c r="W28" s="24">
        <f t="shared" si="8"/>
        <v>926000</v>
      </c>
      <c r="X28" s="24"/>
    </row>
    <row r="29" spans="1:24" ht="58.5" customHeight="1">
      <c r="A29" s="32">
        <f t="shared" si="7"/>
        <v>17</v>
      </c>
      <c r="B29" s="31" t="s">
        <v>367</v>
      </c>
      <c r="C29" s="188" t="s">
        <v>478</v>
      </c>
      <c r="D29" s="32" t="s">
        <v>25</v>
      </c>
      <c r="E29" s="32" t="s">
        <v>42</v>
      </c>
      <c r="F29" s="32"/>
      <c r="G29" s="34"/>
      <c r="H29" s="277"/>
      <c r="I29" s="24">
        <v>36000</v>
      </c>
      <c r="J29" s="24">
        <v>36000</v>
      </c>
      <c r="K29" s="35">
        <v>36000</v>
      </c>
      <c r="L29" s="35">
        <v>36000</v>
      </c>
      <c r="M29" s="35">
        <v>36000</v>
      </c>
      <c r="N29" s="24">
        <v>100</v>
      </c>
      <c r="O29" s="24"/>
      <c r="P29" s="29"/>
      <c r="Q29" s="195"/>
      <c r="R29" s="361"/>
      <c r="S29" s="31" t="s">
        <v>479</v>
      </c>
      <c r="T29" s="49"/>
      <c r="U29" s="49"/>
      <c r="V29" s="23">
        <v>610307.5</v>
      </c>
      <c r="W29" s="24">
        <f t="shared" si="8"/>
        <v>926000</v>
      </c>
      <c r="X29" s="24"/>
    </row>
    <row r="30" spans="1:24" ht="58.5" customHeight="1">
      <c r="A30" s="99">
        <f t="shared" si="7"/>
        <v>18</v>
      </c>
      <c r="B30" s="278" t="s">
        <v>367</v>
      </c>
      <c r="C30" s="278" t="s">
        <v>480</v>
      </c>
      <c r="D30" s="279" t="s">
        <v>25</v>
      </c>
      <c r="E30" s="279" t="s">
        <v>42</v>
      </c>
      <c r="F30" s="279"/>
      <c r="G30" s="280"/>
      <c r="H30" s="281"/>
      <c r="I30" s="282"/>
      <c r="J30" s="282"/>
      <c r="K30" s="283"/>
      <c r="L30" s="283"/>
      <c r="M30" s="283"/>
      <c r="N30" s="282">
        <v>100</v>
      </c>
      <c r="O30" s="282"/>
      <c r="P30" s="282"/>
      <c r="Q30" s="284"/>
      <c r="R30" s="361"/>
      <c r="S30" s="278" t="s">
        <v>481</v>
      </c>
      <c r="T30" s="285"/>
      <c r="U30" s="285"/>
      <c r="V30" s="102">
        <v>610307.5</v>
      </c>
      <c r="W30" s="102">
        <f t="shared" si="8"/>
        <v>926000</v>
      </c>
      <c r="X30" s="282"/>
    </row>
    <row r="31" spans="1:24" ht="58.5" customHeight="1">
      <c r="A31" s="99">
        <f t="shared" si="7"/>
        <v>19</v>
      </c>
      <c r="B31" s="278" t="s">
        <v>367</v>
      </c>
      <c r="C31" s="278" t="s">
        <v>482</v>
      </c>
      <c r="D31" s="279" t="s">
        <v>25</v>
      </c>
      <c r="E31" s="279" t="s">
        <v>42</v>
      </c>
      <c r="F31" s="279"/>
      <c r="G31" s="280"/>
      <c r="H31" s="281"/>
      <c r="I31" s="282"/>
      <c r="J31" s="282"/>
      <c r="K31" s="283"/>
      <c r="L31" s="283"/>
      <c r="M31" s="283"/>
      <c r="N31" s="282">
        <v>100</v>
      </c>
      <c r="O31" s="282"/>
      <c r="P31" s="282"/>
      <c r="Q31" s="284"/>
      <c r="R31" s="361"/>
      <c r="S31" s="278" t="s">
        <v>481</v>
      </c>
      <c r="T31" s="285"/>
      <c r="U31" s="285"/>
      <c r="V31" s="102">
        <v>610307.5</v>
      </c>
      <c r="W31" s="102">
        <f t="shared" si="8"/>
        <v>926000</v>
      </c>
      <c r="X31" s="282"/>
    </row>
    <row r="32" spans="1:24" ht="58.5" customHeight="1">
      <c r="A32" s="99">
        <f t="shared" si="7"/>
        <v>20</v>
      </c>
      <c r="B32" s="278" t="s">
        <v>367</v>
      </c>
      <c r="C32" s="278" t="s">
        <v>483</v>
      </c>
      <c r="D32" s="279" t="s">
        <v>25</v>
      </c>
      <c r="E32" s="279" t="s">
        <v>42</v>
      </c>
      <c r="F32" s="279"/>
      <c r="G32" s="280"/>
      <c r="H32" s="281"/>
      <c r="I32" s="282"/>
      <c r="J32" s="282"/>
      <c r="K32" s="283"/>
      <c r="L32" s="283"/>
      <c r="M32" s="283"/>
      <c r="N32" s="282">
        <v>100</v>
      </c>
      <c r="O32" s="282"/>
      <c r="P32" s="282"/>
      <c r="Q32" s="284"/>
      <c r="R32" s="361"/>
      <c r="S32" s="278" t="s">
        <v>481</v>
      </c>
      <c r="T32" s="285"/>
      <c r="U32" s="285"/>
      <c r="V32" s="102">
        <v>610307.5</v>
      </c>
      <c r="W32" s="102">
        <f t="shared" si="8"/>
        <v>926000</v>
      </c>
      <c r="X32" s="282"/>
    </row>
    <row r="33" spans="1:24" ht="58.5" customHeight="1">
      <c r="A33" s="99">
        <f t="shared" si="7"/>
        <v>21</v>
      </c>
      <c r="B33" s="278" t="s">
        <v>367</v>
      </c>
      <c r="C33" s="278" t="s">
        <v>484</v>
      </c>
      <c r="D33" s="279" t="s">
        <v>25</v>
      </c>
      <c r="E33" s="279" t="s">
        <v>42</v>
      </c>
      <c r="F33" s="279"/>
      <c r="G33" s="280"/>
      <c r="H33" s="281"/>
      <c r="I33" s="282"/>
      <c r="J33" s="282"/>
      <c r="K33" s="283"/>
      <c r="L33" s="283"/>
      <c r="M33" s="283"/>
      <c r="N33" s="282">
        <v>100</v>
      </c>
      <c r="O33" s="282"/>
      <c r="P33" s="282"/>
      <c r="Q33" s="284"/>
      <c r="R33" s="362"/>
      <c r="S33" s="278" t="s">
        <v>481</v>
      </c>
      <c r="T33" s="285"/>
      <c r="U33" s="285"/>
      <c r="V33" s="102">
        <v>610307.5</v>
      </c>
      <c r="W33" s="102">
        <f t="shared" si="8"/>
        <v>926000</v>
      </c>
      <c r="X33" s="282"/>
    </row>
    <row r="34" spans="1:24" ht="18" customHeight="1">
      <c r="A34" s="264" t="s">
        <v>417</v>
      </c>
      <c r="B34" s="264" t="s">
        <v>417</v>
      </c>
      <c r="C34" s="264" t="s">
        <v>53</v>
      </c>
      <c r="D34" s="275" t="s">
        <v>417</v>
      </c>
      <c r="E34" s="275" t="s">
        <v>417</v>
      </c>
      <c r="F34" s="275" t="s">
        <v>417</v>
      </c>
      <c r="G34" s="275" t="s">
        <v>417</v>
      </c>
      <c r="H34" s="275" t="s">
        <v>417</v>
      </c>
      <c r="I34" s="265">
        <f t="shared" ref="I34:P34" si="9">SUM(I35:I39)</f>
        <v>110881.30499999999</v>
      </c>
      <c r="J34" s="265">
        <f t="shared" si="9"/>
        <v>54271.165999999997</v>
      </c>
      <c r="K34" s="265">
        <f t="shared" si="9"/>
        <v>0</v>
      </c>
      <c r="L34" s="265">
        <f t="shared" si="9"/>
        <v>0</v>
      </c>
      <c r="M34" s="265">
        <f t="shared" si="9"/>
        <v>0</v>
      </c>
      <c r="N34" s="265">
        <f t="shared" si="9"/>
        <v>18579.531999999999</v>
      </c>
      <c r="O34" s="265">
        <f t="shared" si="9"/>
        <v>0</v>
      </c>
      <c r="P34" s="265">
        <f t="shared" si="9"/>
        <v>0</v>
      </c>
      <c r="Q34" s="261"/>
      <c r="R34" s="266">
        <f>SUM(R35:R39)</f>
        <v>43804.214000000007</v>
      </c>
      <c r="S34" s="275" t="s">
        <v>417</v>
      </c>
      <c r="T34" s="275"/>
      <c r="U34" s="275" t="s">
        <v>417</v>
      </c>
      <c r="V34" s="275" t="s">
        <v>417</v>
      </c>
      <c r="W34" s="275" t="s">
        <v>417</v>
      </c>
      <c r="X34" s="267"/>
    </row>
    <row r="35" spans="1:24" ht="42.75" customHeight="1">
      <c r="A35" s="27">
        <f>A33+1</f>
        <v>22</v>
      </c>
      <c r="B35" s="17" t="s">
        <v>367</v>
      </c>
      <c r="C35" s="17" t="s">
        <v>54</v>
      </c>
      <c r="D35" s="18" t="s">
        <v>25</v>
      </c>
      <c r="E35" s="19" t="s">
        <v>55</v>
      </c>
      <c r="F35" s="142" t="s">
        <v>56</v>
      </c>
      <c r="G35" s="286" t="s">
        <v>57</v>
      </c>
      <c r="H35" s="268" t="s">
        <v>58</v>
      </c>
      <c r="I35" s="23">
        <v>32305.277999999998</v>
      </c>
      <c r="J35" s="23">
        <v>6240.0439999999999</v>
      </c>
      <c r="K35" s="23"/>
      <c r="L35" s="23"/>
      <c r="M35" s="287"/>
      <c r="N35" s="23">
        <v>6240.0439999999999</v>
      </c>
      <c r="O35" s="288"/>
      <c r="P35" s="17"/>
      <c r="Q35" s="195"/>
      <c r="R35" s="24">
        <v>6088.2560000000003</v>
      </c>
      <c r="S35" s="17" t="s">
        <v>59</v>
      </c>
      <c r="T35" s="30"/>
      <c r="U35" s="30" t="s">
        <v>60</v>
      </c>
      <c r="V35" s="24">
        <v>610307.5</v>
      </c>
      <c r="W35" s="24">
        <f>926000</f>
        <v>926000</v>
      </c>
      <c r="X35" s="25" t="s">
        <v>30</v>
      </c>
    </row>
    <row r="36" spans="1:24" ht="63.75" customHeight="1">
      <c r="A36" s="27">
        <f>A35+1</f>
        <v>23</v>
      </c>
      <c r="B36" s="17" t="s">
        <v>367</v>
      </c>
      <c r="C36" s="17" t="s">
        <v>61</v>
      </c>
      <c r="D36" s="18" t="s">
        <v>62</v>
      </c>
      <c r="E36" s="27" t="s">
        <v>63</v>
      </c>
      <c r="F36" s="71"/>
      <c r="G36" s="45" t="s">
        <v>52</v>
      </c>
      <c r="H36" s="268" t="s">
        <v>64</v>
      </c>
      <c r="I36" s="29">
        <v>5527.2309999999998</v>
      </c>
      <c r="J36" s="46">
        <v>339.488</v>
      </c>
      <c r="K36" s="47"/>
      <c r="L36" s="47"/>
      <c r="M36" s="48"/>
      <c r="N36" s="46">
        <v>339.488</v>
      </c>
      <c r="O36" s="24"/>
      <c r="P36" s="31"/>
      <c r="Q36" s="195"/>
      <c r="R36" s="24">
        <v>0</v>
      </c>
      <c r="S36" s="31" t="s">
        <v>65</v>
      </c>
      <c r="T36" s="49"/>
      <c r="U36" s="49"/>
      <c r="V36" s="23">
        <v>610307.5</v>
      </c>
      <c r="W36" s="24">
        <f>926000</f>
        <v>926000</v>
      </c>
      <c r="X36" s="25" t="s">
        <v>66</v>
      </c>
    </row>
    <row r="37" spans="1:24" ht="75.75" customHeight="1">
      <c r="A37" s="27">
        <f>A36+1</f>
        <v>24</v>
      </c>
      <c r="B37" s="17" t="s">
        <v>367</v>
      </c>
      <c r="C37" s="17" t="s">
        <v>485</v>
      </c>
      <c r="D37" s="18" t="s">
        <v>25</v>
      </c>
      <c r="E37" s="27" t="s">
        <v>42</v>
      </c>
      <c r="F37" s="71"/>
      <c r="G37" s="45">
        <v>2017</v>
      </c>
      <c r="H37" s="268" t="s">
        <v>486</v>
      </c>
      <c r="I37" s="29">
        <v>36140.6</v>
      </c>
      <c r="J37" s="46">
        <v>17975.675999999999</v>
      </c>
      <c r="K37" s="47"/>
      <c r="L37" s="47"/>
      <c r="M37" s="47"/>
      <c r="N37" s="46">
        <v>10000</v>
      </c>
      <c r="O37" s="24"/>
      <c r="P37" s="31"/>
      <c r="Q37" s="195"/>
      <c r="R37" s="24">
        <v>10000</v>
      </c>
      <c r="S37" s="31" t="s">
        <v>487</v>
      </c>
      <c r="T37" s="49"/>
      <c r="U37" s="49"/>
      <c r="V37" s="23">
        <v>610307.5</v>
      </c>
      <c r="W37" s="24">
        <f>926000</f>
        <v>926000</v>
      </c>
      <c r="X37" s="269"/>
    </row>
    <row r="38" spans="1:24" ht="102.75" customHeight="1">
      <c r="A38" s="27">
        <f>A37+1</f>
        <v>25</v>
      </c>
      <c r="B38" s="17" t="s">
        <v>367</v>
      </c>
      <c r="C38" s="17" t="s">
        <v>488</v>
      </c>
      <c r="D38" s="18" t="s">
        <v>489</v>
      </c>
      <c r="E38" s="27" t="s">
        <v>42</v>
      </c>
      <c r="F38" s="32" t="s">
        <v>466</v>
      </c>
      <c r="G38" s="34" t="s">
        <v>27</v>
      </c>
      <c r="H38" s="289"/>
      <c r="I38" s="29">
        <v>5180.3090000000002</v>
      </c>
      <c r="J38" s="24">
        <v>5180.3090000000002</v>
      </c>
      <c r="K38" s="35"/>
      <c r="L38" s="35"/>
      <c r="M38" s="35"/>
      <c r="N38" s="24">
        <v>1000</v>
      </c>
      <c r="O38" s="24"/>
      <c r="P38" s="31"/>
      <c r="Q38" s="195"/>
      <c r="R38" s="24">
        <f>J38-N38</f>
        <v>4180.3090000000002</v>
      </c>
      <c r="S38" s="31" t="s">
        <v>490</v>
      </c>
      <c r="T38" s="32" t="s">
        <v>468</v>
      </c>
      <c r="U38" s="49"/>
      <c r="V38" s="23">
        <v>610307.5</v>
      </c>
      <c r="W38" s="24">
        <f>926000</f>
        <v>926000</v>
      </c>
      <c r="X38" s="25" t="s">
        <v>30</v>
      </c>
    </row>
    <row r="39" spans="1:24" ht="75.75" customHeight="1">
      <c r="A39" s="27">
        <f>A38+1</f>
        <v>26</v>
      </c>
      <c r="B39" s="17" t="s">
        <v>367</v>
      </c>
      <c r="C39" s="17" t="s">
        <v>491</v>
      </c>
      <c r="D39" s="18" t="s">
        <v>489</v>
      </c>
      <c r="E39" s="27" t="s">
        <v>42</v>
      </c>
      <c r="F39" s="32" t="s">
        <v>466</v>
      </c>
      <c r="G39" s="34" t="s">
        <v>492</v>
      </c>
      <c r="H39" s="289"/>
      <c r="I39" s="29">
        <v>31727.886999999999</v>
      </c>
      <c r="J39" s="24">
        <v>24535.649000000001</v>
      </c>
      <c r="K39" s="35"/>
      <c r="L39" s="35"/>
      <c r="M39" s="35"/>
      <c r="N39" s="24">
        <v>1000</v>
      </c>
      <c r="O39" s="24"/>
      <c r="P39" s="31"/>
      <c r="Q39" s="195"/>
      <c r="R39" s="24">
        <f>J39-N39</f>
        <v>23535.649000000001</v>
      </c>
      <c r="S39" s="31" t="s">
        <v>493</v>
      </c>
      <c r="T39" s="32" t="s">
        <v>464</v>
      </c>
      <c r="U39" s="49"/>
      <c r="V39" s="23">
        <v>610307.5</v>
      </c>
      <c r="W39" s="24">
        <f>926000</f>
        <v>926000</v>
      </c>
      <c r="X39" s="269"/>
    </row>
    <row r="40" spans="1:24" ht="15.75" customHeight="1">
      <c r="Q40" s="290"/>
    </row>
    <row r="41" spans="1:24" ht="21" customHeight="1">
      <c r="C41" s="2" t="s">
        <v>494</v>
      </c>
      <c r="Q41" s="290"/>
    </row>
    <row r="42" spans="1:24" ht="58.5" customHeight="1">
      <c r="A42" s="99"/>
      <c r="B42" s="278" t="s">
        <v>367</v>
      </c>
      <c r="C42" s="278" t="s">
        <v>495</v>
      </c>
      <c r="D42" s="279" t="s">
        <v>496</v>
      </c>
      <c r="E42" s="279" t="s">
        <v>497</v>
      </c>
      <c r="F42" s="279"/>
      <c r="G42" s="280" t="s">
        <v>27</v>
      </c>
      <c r="H42" s="291"/>
      <c r="I42" s="282">
        <v>27863.053</v>
      </c>
      <c r="J42" s="282">
        <v>17874.187000000002</v>
      </c>
      <c r="K42" s="283"/>
      <c r="L42" s="283"/>
      <c r="M42" s="283"/>
      <c r="N42" s="282">
        <v>1000</v>
      </c>
      <c r="O42" s="282"/>
      <c r="P42" s="282"/>
      <c r="Q42" s="284"/>
      <c r="R42" s="102">
        <f>J42-N42</f>
        <v>16874.187000000002</v>
      </c>
      <c r="S42" s="278" t="s">
        <v>498</v>
      </c>
      <c r="T42" s="99" t="s">
        <v>468</v>
      </c>
      <c r="U42" s="285"/>
      <c r="V42" s="102"/>
      <c r="W42" s="102"/>
      <c r="X42" s="282"/>
    </row>
    <row r="43" spans="1:24" ht="15.75" customHeight="1">
      <c r="Q43" s="290"/>
    </row>
    <row r="44" spans="1:24" ht="15.75" customHeight="1">
      <c r="Q44" s="290"/>
    </row>
    <row r="45" spans="1:24" ht="15.75" customHeight="1">
      <c r="Q45" s="290"/>
    </row>
    <row r="46" spans="1:24" ht="15.75" customHeight="1">
      <c r="Q46" s="290"/>
    </row>
    <row r="47" spans="1:24" ht="15.75" customHeight="1">
      <c r="Q47" s="290"/>
    </row>
    <row r="48" spans="1:24" ht="15.75" customHeight="1">
      <c r="Q48" s="290"/>
    </row>
    <row r="49" spans="17:17" ht="15.75" customHeight="1">
      <c r="Q49" s="290"/>
    </row>
    <row r="50" spans="17:17" ht="15.75" customHeight="1">
      <c r="Q50" s="290"/>
    </row>
    <row r="51" spans="17:17" ht="15.75" customHeight="1">
      <c r="Q51" s="290"/>
    </row>
    <row r="52" spans="17:17" ht="15.75" customHeight="1">
      <c r="Q52" s="290"/>
    </row>
    <row r="53" spans="17:17" ht="15.75" customHeight="1">
      <c r="Q53" s="290"/>
    </row>
    <row r="54" spans="17:17" ht="15.75" customHeight="1">
      <c r="Q54" s="290"/>
    </row>
    <row r="55" spans="17:17" ht="15.75" customHeight="1">
      <c r="Q55" s="290"/>
    </row>
    <row r="56" spans="17:17" ht="15.75" customHeight="1">
      <c r="Q56" s="290"/>
    </row>
    <row r="57" spans="17:17" ht="15.75" customHeight="1">
      <c r="Q57" s="290"/>
    </row>
    <row r="58" spans="17:17" ht="15.75" customHeight="1">
      <c r="Q58" s="290"/>
    </row>
    <row r="59" spans="17:17" ht="15.75" customHeight="1">
      <c r="Q59" s="290"/>
    </row>
    <row r="60" spans="17:17" ht="15.75" customHeight="1">
      <c r="Q60" s="290"/>
    </row>
    <row r="61" spans="17:17" ht="15.75" customHeight="1">
      <c r="Q61" s="290"/>
    </row>
    <row r="62" spans="17:17" ht="15.75" customHeight="1">
      <c r="Q62" s="290"/>
    </row>
    <row r="63" spans="17:17" ht="15.75" customHeight="1">
      <c r="Q63" s="290"/>
    </row>
    <row r="64" spans="17:17" ht="15.75" customHeight="1">
      <c r="Q64" s="290"/>
    </row>
    <row r="65" spans="17:17" ht="15.75" customHeight="1">
      <c r="Q65" s="290"/>
    </row>
    <row r="66" spans="17:17" ht="15.75" customHeight="1">
      <c r="Q66" s="290"/>
    </row>
    <row r="67" spans="17:17" ht="15.75" customHeight="1">
      <c r="Q67" s="290"/>
    </row>
    <row r="68" spans="17:17" ht="15.75" customHeight="1">
      <c r="Q68" s="290"/>
    </row>
    <row r="69" spans="17:17" ht="15.75" customHeight="1">
      <c r="Q69" s="290"/>
    </row>
    <row r="70" spans="17:17" ht="15.75" customHeight="1">
      <c r="Q70" s="290"/>
    </row>
    <row r="71" spans="17:17" ht="15.75" customHeight="1">
      <c r="Q71" s="290"/>
    </row>
    <row r="72" spans="17:17" ht="15.75" customHeight="1">
      <c r="Q72" s="290"/>
    </row>
    <row r="73" spans="17:17" ht="15.75" customHeight="1">
      <c r="Q73" s="290"/>
    </row>
    <row r="74" spans="17:17" ht="15.75" customHeight="1">
      <c r="Q74" s="290"/>
    </row>
    <row r="75" spans="17:17" ht="15.75" customHeight="1">
      <c r="Q75" s="290"/>
    </row>
    <row r="76" spans="17:17" ht="15.75" customHeight="1">
      <c r="Q76" s="290"/>
    </row>
    <row r="77" spans="17:17" ht="15.75" customHeight="1">
      <c r="Q77" s="290"/>
    </row>
    <row r="78" spans="17:17" ht="15.75" customHeight="1">
      <c r="Q78" s="290"/>
    </row>
    <row r="79" spans="17:17" ht="15.75" customHeight="1">
      <c r="Q79" s="290"/>
    </row>
    <row r="80" spans="17:17" ht="15.75" customHeight="1">
      <c r="Q80" s="290"/>
    </row>
    <row r="81" spans="17:17" ht="15.75" customHeight="1">
      <c r="Q81" s="290"/>
    </row>
    <row r="82" spans="17:17" ht="15.75" customHeight="1">
      <c r="Q82" s="290"/>
    </row>
    <row r="83" spans="17:17" ht="15.75" customHeight="1">
      <c r="Q83" s="290"/>
    </row>
    <row r="84" spans="17:17" ht="15.75" customHeight="1">
      <c r="Q84" s="290"/>
    </row>
    <row r="85" spans="17:17" ht="15.75" customHeight="1">
      <c r="Q85" s="290"/>
    </row>
    <row r="86" spans="17:17" ht="15.75" customHeight="1">
      <c r="Q86" s="290"/>
    </row>
    <row r="87" spans="17:17" ht="15.75" customHeight="1">
      <c r="Q87" s="290"/>
    </row>
    <row r="88" spans="17:17" ht="15.75" customHeight="1">
      <c r="Q88" s="290"/>
    </row>
    <row r="89" spans="17:17" ht="15.75" customHeight="1">
      <c r="Q89" s="290"/>
    </row>
    <row r="90" spans="17:17" ht="15.75" customHeight="1">
      <c r="Q90" s="290"/>
    </row>
    <row r="91" spans="17:17" ht="15.75" customHeight="1">
      <c r="Q91" s="290"/>
    </row>
    <row r="92" spans="17:17" ht="15.75" customHeight="1">
      <c r="Q92" s="290"/>
    </row>
    <row r="93" spans="17:17" ht="15.75" customHeight="1">
      <c r="Q93" s="290"/>
    </row>
    <row r="94" spans="17:17" ht="15.75" customHeight="1">
      <c r="Q94" s="290"/>
    </row>
    <row r="95" spans="17:17" ht="15.75" customHeight="1">
      <c r="Q95" s="290"/>
    </row>
    <row r="96" spans="17:17" ht="15.75" customHeight="1">
      <c r="Q96" s="290"/>
    </row>
    <row r="97" spans="17:17" ht="15.75" customHeight="1">
      <c r="Q97" s="290"/>
    </row>
    <row r="98" spans="17:17" ht="15.75" customHeight="1">
      <c r="Q98" s="290"/>
    </row>
    <row r="99" spans="17:17" ht="15.75" customHeight="1">
      <c r="Q99" s="290"/>
    </row>
    <row r="100" spans="17:17" ht="15.75" customHeight="1">
      <c r="Q100" s="290"/>
    </row>
    <row r="101" spans="17:17" ht="15.75" customHeight="1">
      <c r="Q101" s="290"/>
    </row>
    <row r="102" spans="17:17" ht="15.75" customHeight="1">
      <c r="Q102" s="290"/>
    </row>
    <row r="103" spans="17:17" ht="15.75" customHeight="1">
      <c r="Q103" s="290"/>
    </row>
    <row r="104" spans="17:17" ht="15.75" customHeight="1">
      <c r="Q104" s="290"/>
    </row>
    <row r="105" spans="17:17" ht="15.75" customHeight="1">
      <c r="Q105" s="290"/>
    </row>
    <row r="106" spans="17:17" ht="15.75" customHeight="1">
      <c r="Q106" s="290"/>
    </row>
    <row r="107" spans="17:17" ht="15.75" customHeight="1">
      <c r="Q107" s="290"/>
    </row>
    <row r="108" spans="17:17" ht="15.75" customHeight="1">
      <c r="Q108" s="290"/>
    </row>
    <row r="109" spans="17:17" ht="15.75" customHeight="1">
      <c r="Q109" s="290"/>
    </row>
    <row r="110" spans="17:17" ht="15.75" customHeight="1">
      <c r="Q110" s="290"/>
    </row>
    <row r="111" spans="17:17" ht="15.75" customHeight="1">
      <c r="Q111" s="290"/>
    </row>
    <row r="112" spans="17:17" ht="15.75" customHeight="1">
      <c r="Q112" s="290"/>
    </row>
    <row r="113" spans="17:17" ht="15.75" customHeight="1">
      <c r="Q113" s="290"/>
    </row>
    <row r="114" spans="17:17" ht="15.75" customHeight="1">
      <c r="Q114" s="290"/>
    </row>
    <row r="115" spans="17:17" ht="15.75" customHeight="1">
      <c r="Q115" s="290"/>
    </row>
    <row r="116" spans="17:17" ht="15.75" customHeight="1">
      <c r="Q116" s="290"/>
    </row>
    <row r="117" spans="17:17" ht="15.75" customHeight="1">
      <c r="Q117" s="290"/>
    </row>
    <row r="118" spans="17:17" ht="15.75" customHeight="1">
      <c r="Q118" s="290"/>
    </row>
    <row r="119" spans="17:17" ht="15.75" customHeight="1">
      <c r="Q119" s="290"/>
    </row>
    <row r="120" spans="17:17" ht="15.75" customHeight="1">
      <c r="Q120" s="290"/>
    </row>
    <row r="121" spans="17:17" ht="15.75" customHeight="1">
      <c r="Q121" s="290"/>
    </row>
    <row r="122" spans="17:17" ht="15.75" customHeight="1">
      <c r="Q122" s="290"/>
    </row>
    <row r="123" spans="17:17" ht="15.75" customHeight="1">
      <c r="Q123" s="290"/>
    </row>
    <row r="124" spans="17:17" ht="15.75" customHeight="1">
      <c r="Q124" s="290"/>
    </row>
    <row r="125" spans="17:17" ht="15.75" customHeight="1">
      <c r="Q125" s="290"/>
    </row>
    <row r="126" spans="17:17" ht="15.75" customHeight="1">
      <c r="Q126" s="290"/>
    </row>
    <row r="127" spans="17:17" ht="15.75" customHeight="1">
      <c r="Q127" s="290"/>
    </row>
    <row r="128" spans="17:17" ht="15.75" customHeight="1">
      <c r="Q128" s="290"/>
    </row>
    <row r="129" spans="17:17" ht="15.75" customHeight="1">
      <c r="Q129" s="290"/>
    </row>
    <row r="130" spans="17:17" ht="15.75" customHeight="1">
      <c r="Q130" s="290"/>
    </row>
    <row r="131" spans="17:17" ht="15.75" customHeight="1">
      <c r="Q131" s="290"/>
    </row>
    <row r="132" spans="17:17" ht="15.75" customHeight="1">
      <c r="Q132" s="290"/>
    </row>
    <row r="133" spans="17:17" ht="15.75" customHeight="1">
      <c r="Q133" s="290"/>
    </row>
    <row r="134" spans="17:17" ht="15.75" customHeight="1">
      <c r="Q134" s="290"/>
    </row>
    <row r="135" spans="17:17" ht="15.75" customHeight="1">
      <c r="Q135" s="290"/>
    </row>
    <row r="136" spans="17:17" ht="15.75" customHeight="1">
      <c r="Q136" s="290"/>
    </row>
    <row r="137" spans="17:17" ht="15.75" customHeight="1">
      <c r="Q137" s="290"/>
    </row>
    <row r="138" spans="17:17" ht="15.75" customHeight="1">
      <c r="Q138" s="290"/>
    </row>
    <row r="139" spans="17:17" ht="15.75" customHeight="1">
      <c r="Q139" s="290"/>
    </row>
    <row r="140" spans="17:17" ht="15.75" customHeight="1">
      <c r="Q140" s="290"/>
    </row>
    <row r="141" spans="17:17" ht="15.75" customHeight="1">
      <c r="Q141" s="290"/>
    </row>
    <row r="142" spans="17:17" ht="15.75" customHeight="1">
      <c r="Q142" s="290"/>
    </row>
    <row r="143" spans="17:17" ht="15.75" customHeight="1">
      <c r="Q143" s="290"/>
    </row>
    <row r="144" spans="17:17" ht="15.75" customHeight="1">
      <c r="Q144" s="290"/>
    </row>
    <row r="145" spans="17:17" ht="15.75" customHeight="1">
      <c r="Q145" s="290"/>
    </row>
    <row r="146" spans="17:17" ht="15.75" customHeight="1">
      <c r="Q146" s="290"/>
    </row>
    <row r="147" spans="17:17" ht="15.75" customHeight="1">
      <c r="Q147" s="290"/>
    </row>
    <row r="148" spans="17:17" ht="15.75" customHeight="1">
      <c r="Q148" s="290"/>
    </row>
    <row r="149" spans="17:17" ht="15.75" customHeight="1">
      <c r="Q149" s="290"/>
    </row>
    <row r="150" spans="17:17" ht="15.75" customHeight="1">
      <c r="Q150" s="290"/>
    </row>
    <row r="151" spans="17:17" ht="15.75" customHeight="1">
      <c r="Q151" s="290"/>
    </row>
    <row r="152" spans="17:17" ht="15.75" customHeight="1">
      <c r="Q152" s="290"/>
    </row>
    <row r="153" spans="17:17" ht="15.75" customHeight="1">
      <c r="Q153" s="290"/>
    </row>
    <row r="154" spans="17:17" ht="15.75" customHeight="1">
      <c r="Q154" s="290"/>
    </row>
    <row r="155" spans="17:17" ht="15.75" customHeight="1">
      <c r="Q155" s="290"/>
    </row>
    <row r="156" spans="17:17" ht="15.75" customHeight="1">
      <c r="Q156" s="290"/>
    </row>
    <row r="157" spans="17:17" ht="15.75" customHeight="1">
      <c r="Q157" s="290"/>
    </row>
    <row r="158" spans="17:17" ht="15.75" customHeight="1">
      <c r="Q158" s="290"/>
    </row>
    <row r="159" spans="17:17" ht="15.75" customHeight="1">
      <c r="Q159" s="290"/>
    </row>
    <row r="160" spans="17:17" ht="15.75" customHeight="1">
      <c r="Q160" s="290"/>
    </row>
    <row r="161" spans="17:17" ht="15.75" customHeight="1">
      <c r="Q161" s="290"/>
    </row>
    <row r="162" spans="17:17" ht="15.75" customHeight="1">
      <c r="Q162" s="290"/>
    </row>
    <row r="163" spans="17:17" ht="15.75" customHeight="1">
      <c r="Q163" s="290"/>
    </row>
    <row r="164" spans="17:17" ht="15.75" customHeight="1">
      <c r="Q164" s="290"/>
    </row>
    <row r="165" spans="17:17" ht="15.75" customHeight="1">
      <c r="Q165" s="290"/>
    </row>
    <row r="166" spans="17:17" ht="15.75" customHeight="1">
      <c r="Q166" s="290"/>
    </row>
    <row r="167" spans="17:17" ht="15.75" customHeight="1">
      <c r="Q167" s="290"/>
    </row>
    <row r="168" spans="17:17" ht="15.75" customHeight="1">
      <c r="Q168" s="290"/>
    </row>
    <row r="169" spans="17:17" ht="15.75" customHeight="1">
      <c r="Q169" s="290"/>
    </row>
    <row r="170" spans="17:17" ht="15.75" customHeight="1">
      <c r="Q170" s="290"/>
    </row>
    <row r="171" spans="17:17" ht="15.75" customHeight="1">
      <c r="Q171" s="290"/>
    </row>
    <row r="172" spans="17:17" ht="15.75" customHeight="1">
      <c r="Q172" s="290"/>
    </row>
    <row r="173" spans="17:17" ht="15.75" customHeight="1">
      <c r="Q173" s="290"/>
    </row>
    <row r="174" spans="17:17" ht="15.75" customHeight="1">
      <c r="Q174" s="290"/>
    </row>
    <row r="175" spans="17:17" ht="15.75" customHeight="1">
      <c r="Q175" s="290"/>
    </row>
    <row r="176" spans="17:17" ht="15.75" customHeight="1">
      <c r="Q176" s="290"/>
    </row>
    <row r="177" spans="17:17" ht="15.75" customHeight="1">
      <c r="Q177" s="290"/>
    </row>
    <row r="178" spans="17:17" ht="15.75" customHeight="1">
      <c r="Q178" s="290"/>
    </row>
    <row r="179" spans="17:17" ht="15.75" customHeight="1">
      <c r="Q179" s="290"/>
    </row>
    <row r="180" spans="17:17" ht="15.75" customHeight="1">
      <c r="Q180" s="290"/>
    </row>
    <row r="181" spans="17:17" ht="15.75" customHeight="1">
      <c r="Q181" s="290"/>
    </row>
    <row r="182" spans="17:17" ht="15.75" customHeight="1">
      <c r="Q182" s="290"/>
    </row>
    <row r="183" spans="17:17" ht="15.75" customHeight="1">
      <c r="Q183" s="290"/>
    </row>
    <row r="184" spans="17:17" ht="15.75" customHeight="1">
      <c r="Q184" s="290"/>
    </row>
    <row r="185" spans="17:17" ht="15.75" customHeight="1">
      <c r="Q185" s="290"/>
    </row>
    <row r="186" spans="17:17" ht="15.75" customHeight="1">
      <c r="Q186" s="290"/>
    </row>
    <row r="187" spans="17:17" ht="15.75" customHeight="1">
      <c r="Q187" s="290"/>
    </row>
    <row r="188" spans="17:17" ht="15.75" customHeight="1">
      <c r="Q188" s="290"/>
    </row>
    <row r="189" spans="17:17" ht="15.75" customHeight="1">
      <c r="Q189" s="290"/>
    </row>
    <row r="190" spans="17:17" ht="15.75" customHeight="1">
      <c r="Q190" s="290"/>
    </row>
    <row r="191" spans="17:17" ht="15.75" customHeight="1">
      <c r="Q191" s="290"/>
    </row>
    <row r="192" spans="17:17" ht="15.75" customHeight="1">
      <c r="Q192" s="290"/>
    </row>
    <row r="193" spans="17:17" ht="15.75" customHeight="1">
      <c r="Q193" s="290"/>
    </row>
    <row r="194" spans="17:17" ht="15.75" customHeight="1">
      <c r="Q194" s="290"/>
    </row>
    <row r="195" spans="17:17" ht="15.75" customHeight="1">
      <c r="Q195" s="290"/>
    </row>
    <row r="196" spans="17:17" ht="15.75" customHeight="1">
      <c r="Q196" s="290"/>
    </row>
    <row r="197" spans="17:17" ht="15.75" customHeight="1">
      <c r="Q197" s="290"/>
    </row>
    <row r="198" spans="17:17" ht="15.75" customHeight="1">
      <c r="Q198" s="290"/>
    </row>
    <row r="199" spans="17:17" ht="15.75" customHeight="1">
      <c r="Q199" s="290"/>
    </row>
    <row r="200" spans="17:17" ht="15.75" customHeight="1">
      <c r="Q200" s="290"/>
    </row>
    <row r="201" spans="17:17" ht="15.75" customHeight="1">
      <c r="Q201" s="290"/>
    </row>
    <row r="202" spans="17:17" ht="15.75" customHeight="1">
      <c r="Q202" s="290"/>
    </row>
    <row r="203" spans="17:17" ht="15.75" customHeight="1">
      <c r="Q203" s="290"/>
    </row>
    <row r="204" spans="17:17" ht="15.75" customHeight="1">
      <c r="Q204" s="290"/>
    </row>
    <row r="205" spans="17:17" ht="15.75" customHeight="1">
      <c r="Q205" s="290"/>
    </row>
    <row r="206" spans="17:17" ht="15.75" customHeight="1">
      <c r="Q206" s="290"/>
    </row>
    <row r="207" spans="17:17" ht="15.75" customHeight="1">
      <c r="Q207" s="290"/>
    </row>
    <row r="208" spans="17:17" ht="15.75" customHeight="1">
      <c r="Q208" s="290"/>
    </row>
    <row r="209" spans="17:17" ht="15.75" customHeight="1">
      <c r="Q209" s="290"/>
    </row>
    <row r="210" spans="17:17" ht="15.75" customHeight="1">
      <c r="Q210" s="290"/>
    </row>
    <row r="211" spans="17:17" ht="15.75" customHeight="1">
      <c r="Q211" s="290"/>
    </row>
    <row r="212" spans="17:17" ht="15.75" customHeight="1">
      <c r="Q212" s="290"/>
    </row>
    <row r="213" spans="17:17" ht="15.75" customHeight="1">
      <c r="Q213" s="290"/>
    </row>
    <row r="214" spans="17:17" ht="15.75" customHeight="1">
      <c r="Q214" s="290"/>
    </row>
    <row r="215" spans="17:17" ht="15.75" customHeight="1">
      <c r="Q215" s="290"/>
    </row>
    <row r="216" spans="17:17" ht="15.75" customHeight="1">
      <c r="Q216" s="290"/>
    </row>
    <row r="217" spans="17:17" ht="15.75" customHeight="1">
      <c r="Q217" s="290"/>
    </row>
    <row r="218" spans="17:17" ht="15.75" customHeight="1">
      <c r="Q218" s="290"/>
    </row>
    <row r="219" spans="17:17" ht="15.75" customHeight="1">
      <c r="Q219" s="290"/>
    </row>
    <row r="220" spans="17:17" ht="15.75" customHeight="1">
      <c r="Q220" s="290"/>
    </row>
    <row r="221" spans="17:17" ht="15.75" customHeight="1">
      <c r="Q221" s="290"/>
    </row>
    <row r="222" spans="17:17" ht="15.75" customHeight="1">
      <c r="Q222" s="290"/>
    </row>
    <row r="223" spans="17:17" ht="15.75" customHeight="1">
      <c r="Q223" s="290"/>
    </row>
    <row r="224" spans="17:17" ht="15.75" customHeight="1">
      <c r="Q224" s="290"/>
    </row>
    <row r="225" spans="17:17" ht="15.75" customHeight="1">
      <c r="Q225" s="290"/>
    </row>
    <row r="226" spans="17:17" ht="15.75" customHeight="1">
      <c r="Q226" s="290"/>
    </row>
    <row r="227" spans="17:17" ht="15.75" customHeight="1">
      <c r="Q227" s="290"/>
    </row>
    <row r="228" spans="17:17" ht="15.75" customHeight="1">
      <c r="Q228" s="290"/>
    </row>
    <row r="229" spans="17:17" ht="15.75" customHeight="1">
      <c r="Q229" s="290"/>
    </row>
    <row r="230" spans="17:17" ht="15.75" customHeight="1">
      <c r="Q230" s="290"/>
    </row>
    <row r="231" spans="17:17" ht="15.75" customHeight="1">
      <c r="Q231" s="290"/>
    </row>
    <row r="232" spans="17:17" ht="15.75" customHeight="1">
      <c r="Q232" s="290"/>
    </row>
    <row r="233" spans="17:17" ht="15.75" customHeight="1">
      <c r="Q233" s="290"/>
    </row>
    <row r="234" spans="17:17" ht="15.75" customHeight="1">
      <c r="Q234" s="290"/>
    </row>
    <row r="235" spans="17:17" ht="15.75" customHeight="1">
      <c r="Q235" s="290"/>
    </row>
    <row r="236" spans="17:17" ht="15.75" customHeight="1">
      <c r="Q236" s="290"/>
    </row>
    <row r="237" spans="17:17" ht="15.75" customHeight="1">
      <c r="Q237" s="290"/>
    </row>
    <row r="238" spans="17:17" ht="15.75" customHeight="1">
      <c r="Q238" s="290"/>
    </row>
    <row r="239" spans="17:17" ht="15.75" customHeight="1">
      <c r="Q239" s="290"/>
    </row>
    <row r="240" spans="17:17" ht="15.75" customHeight="1">
      <c r="Q240" s="290"/>
    </row>
    <row r="241" spans="17:17" ht="15.75" customHeight="1">
      <c r="Q241" s="290"/>
    </row>
    <row r="242" spans="17:17" ht="15.75" customHeight="1">
      <c r="Q242" s="290"/>
    </row>
    <row r="243" spans="17:17" ht="15.75" customHeight="1">
      <c r="Q243" s="290"/>
    </row>
    <row r="244" spans="17:17" ht="15.75" customHeight="1">
      <c r="Q244" s="290"/>
    </row>
    <row r="245" spans="17:17" ht="15.75" customHeight="1">
      <c r="Q245" s="290"/>
    </row>
    <row r="246" spans="17:17" ht="15.75" customHeight="1">
      <c r="Q246" s="290"/>
    </row>
    <row r="247" spans="17:17" ht="15.75" customHeight="1">
      <c r="Q247" s="290"/>
    </row>
    <row r="248" spans="17:17" ht="15.75" customHeight="1">
      <c r="Q248" s="290"/>
    </row>
    <row r="249" spans="17:17" ht="15.75" customHeight="1">
      <c r="Q249" s="290"/>
    </row>
    <row r="250" spans="17:17" ht="15.75" customHeight="1">
      <c r="Q250" s="290"/>
    </row>
    <row r="251" spans="17:17" ht="15.75" customHeight="1">
      <c r="Q251" s="290"/>
    </row>
    <row r="252" spans="17:17" ht="15.75" customHeight="1">
      <c r="Q252" s="290"/>
    </row>
    <row r="253" spans="17:17" ht="15.75" customHeight="1">
      <c r="Q253" s="290"/>
    </row>
    <row r="254" spans="17:17" ht="15.75" customHeight="1">
      <c r="Q254" s="290"/>
    </row>
    <row r="255" spans="17:17" ht="15.75" customHeight="1">
      <c r="Q255" s="290"/>
    </row>
    <row r="256" spans="17:17" ht="15.75" customHeight="1">
      <c r="Q256" s="290"/>
    </row>
    <row r="257" spans="17:17" ht="15.75" customHeight="1">
      <c r="Q257" s="290"/>
    </row>
    <row r="258" spans="17:17" ht="15.75" customHeight="1">
      <c r="Q258" s="290"/>
    </row>
    <row r="259" spans="17:17" ht="15.75" customHeight="1">
      <c r="Q259" s="290"/>
    </row>
    <row r="260" spans="17:17" ht="15.75" customHeight="1">
      <c r="Q260" s="290"/>
    </row>
    <row r="261" spans="17:17" ht="15.75" customHeight="1">
      <c r="Q261" s="290"/>
    </row>
    <row r="262" spans="17:17" ht="15.75" customHeight="1">
      <c r="Q262" s="290"/>
    </row>
    <row r="263" spans="17:17" ht="15.75" customHeight="1">
      <c r="Q263" s="290"/>
    </row>
    <row r="264" spans="17:17" ht="15.75" customHeight="1">
      <c r="Q264" s="290"/>
    </row>
    <row r="265" spans="17:17" ht="15.75" customHeight="1">
      <c r="Q265" s="290"/>
    </row>
    <row r="266" spans="17:17" ht="15.75" customHeight="1">
      <c r="Q266" s="290"/>
    </row>
    <row r="267" spans="17:17" ht="15.75" customHeight="1">
      <c r="Q267" s="290"/>
    </row>
    <row r="268" spans="17:17" ht="15.75" customHeight="1">
      <c r="Q268" s="290"/>
    </row>
    <row r="269" spans="17:17" ht="15.75" customHeight="1">
      <c r="Q269" s="290"/>
    </row>
    <row r="270" spans="17:17" ht="15.75" customHeight="1">
      <c r="Q270" s="290"/>
    </row>
    <row r="271" spans="17:17" ht="15.75" customHeight="1">
      <c r="Q271" s="290"/>
    </row>
    <row r="272" spans="17:17" ht="15.75" customHeight="1">
      <c r="Q272" s="290"/>
    </row>
    <row r="273" spans="17:17" ht="15.75" customHeight="1">
      <c r="Q273" s="290"/>
    </row>
    <row r="274" spans="17:17" ht="15.75" customHeight="1">
      <c r="Q274" s="290"/>
    </row>
    <row r="275" spans="17:17" ht="15.75" customHeight="1">
      <c r="Q275" s="290"/>
    </row>
    <row r="276" spans="17:17" ht="15.75" customHeight="1">
      <c r="Q276" s="290"/>
    </row>
    <row r="277" spans="17:17" ht="15.75" customHeight="1">
      <c r="Q277" s="290"/>
    </row>
    <row r="278" spans="17:17" ht="15.75" customHeight="1">
      <c r="Q278" s="290"/>
    </row>
    <row r="279" spans="17:17" ht="15.75" customHeight="1">
      <c r="Q279" s="290"/>
    </row>
    <row r="280" spans="17:17" ht="15.75" customHeight="1">
      <c r="Q280" s="290"/>
    </row>
    <row r="281" spans="17:17" ht="15.75" customHeight="1">
      <c r="Q281" s="290"/>
    </row>
    <row r="282" spans="17:17" ht="15.75" customHeight="1">
      <c r="Q282" s="290"/>
    </row>
    <row r="283" spans="17:17" ht="15.75" customHeight="1">
      <c r="Q283" s="290"/>
    </row>
    <row r="284" spans="17:17" ht="15.75" customHeight="1">
      <c r="Q284" s="290"/>
    </row>
    <row r="285" spans="17:17" ht="15.75" customHeight="1">
      <c r="Q285" s="290"/>
    </row>
    <row r="286" spans="17:17" ht="15.75" customHeight="1">
      <c r="Q286" s="290"/>
    </row>
    <row r="287" spans="17:17" ht="15.75" customHeight="1">
      <c r="Q287" s="290"/>
    </row>
    <row r="288" spans="17:17" ht="15.75" customHeight="1">
      <c r="Q288" s="290"/>
    </row>
    <row r="289" spans="17:17" ht="15.75" customHeight="1">
      <c r="Q289" s="290"/>
    </row>
    <row r="290" spans="17:17" ht="15.75" customHeight="1">
      <c r="Q290" s="290"/>
    </row>
    <row r="291" spans="17:17" ht="15.75" customHeight="1">
      <c r="Q291" s="290"/>
    </row>
    <row r="292" spans="17:17" ht="15.75" customHeight="1">
      <c r="Q292" s="290"/>
    </row>
    <row r="293" spans="17:17" ht="15.75" customHeight="1">
      <c r="Q293" s="290"/>
    </row>
    <row r="294" spans="17:17" ht="15.75" customHeight="1">
      <c r="Q294" s="290"/>
    </row>
    <row r="295" spans="17:17" ht="15.75" customHeight="1">
      <c r="Q295" s="290"/>
    </row>
    <row r="296" spans="17:17" ht="15.75" customHeight="1">
      <c r="Q296" s="290"/>
    </row>
    <row r="297" spans="17:17" ht="15.75" customHeight="1">
      <c r="Q297" s="290"/>
    </row>
    <row r="298" spans="17:17" ht="15.75" customHeight="1">
      <c r="Q298" s="290"/>
    </row>
    <row r="299" spans="17:17" ht="15.75" customHeight="1">
      <c r="Q299" s="290"/>
    </row>
    <row r="300" spans="17:17" ht="15.75" customHeight="1">
      <c r="Q300" s="290"/>
    </row>
    <row r="301" spans="17:17" ht="15.75" customHeight="1">
      <c r="Q301" s="290"/>
    </row>
    <row r="302" spans="17:17" ht="15.75" customHeight="1">
      <c r="Q302" s="290"/>
    </row>
    <row r="303" spans="17:17" ht="15.75" customHeight="1">
      <c r="Q303" s="290"/>
    </row>
    <row r="304" spans="17:17" ht="15.75" customHeight="1">
      <c r="Q304" s="290"/>
    </row>
    <row r="305" spans="17:17" ht="15.75" customHeight="1">
      <c r="Q305" s="290"/>
    </row>
    <row r="306" spans="17:17" ht="15.75" customHeight="1">
      <c r="Q306" s="290"/>
    </row>
    <row r="307" spans="17:17" ht="15.75" customHeight="1">
      <c r="Q307" s="290"/>
    </row>
    <row r="308" spans="17:17" ht="15.75" customHeight="1">
      <c r="Q308" s="290"/>
    </row>
    <row r="309" spans="17:17" ht="15.75" customHeight="1">
      <c r="Q309" s="290"/>
    </row>
    <row r="310" spans="17:17" ht="15.75" customHeight="1">
      <c r="Q310" s="290"/>
    </row>
    <row r="311" spans="17:17" ht="15.75" customHeight="1">
      <c r="Q311" s="290"/>
    </row>
    <row r="312" spans="17:17" ht="15.75" customHeight="1">
      <c r="Q312" s="290"/>
    </row>
    <row r="313" spans="17:17" ht="15.75" customHeight="1">
      <c r="Q313" s="290"/>
    </row>
    <row r="314" spans="17:17" ht="15.75" customHeight="1">
      <c r="Q314" s="290"/>
    </row>
    <row r="315" spans="17:17" ht="15.75" customHeight="1">
      <c r="Q315" s="290"/>
    </row>
    <row r="316" spans="17:17" ht="15.75" customHeight="1">
      <c r="Q316" s="290"/>
    </row>
    <row r="317" spans="17:17" ht="15.75" customHeight="1">
      <c r="Q317" s="290"/>
    </row>
    <row r="318" spans="17:17" ht="15.75" customHeight="1">
      <c r="Q318" s="290"/>
    </row>
    <row r="319" spans="17:17" ht="15.75" customHeight="1">
      <c r="Q319" s="290"/>
    </row>
    <row r="320" spans="17:17" ht="15.75" customHeight="1">
      <c r="Q320" s="290"/>
    </row>
    <row r="321" spans="17:17" ht="15.75" customHeight="1">
      <c r="Q321" s="290"/>
    </row>
    <row r="322" spans="17:17" ht="15.75" customHeight="1">
      <c r="Q322" s="290"/>
    </row>
    <row r="323" spans="17:17" ht="15.75" customHeight="1">
      <c r="Q323" s="290"/>
    </row>
    <row r="324" spans="17:17" ht="15.75" customHeight="1">
      <c r="Q324" s="290"/>
    </row>
    <row r="325" spans="17:17" ht="15.75" customHeight="1">
      <c r="Q325" s="290"/>
    </row>
    <row r="326" spans="17:17" ht="15.75" customHeight="1">
      <c r="Q326" s="290"/>
    </row>
    <row r="327" spans="17:17" ht="15.75" customHeight="1">
      <c r="Q327" s="290"/>
    </row>
    <row r="328" spans="17:17" ht="15.75" customHeight="1">
      <c r="Q328" s="290"/>
    </row>
    <row r="329" spans="17:17" ht="15.75" customHeight="1">
      <c r="Q329" s="290"/>
    </row>
    <row r="330" spans="17:17" ht="15.75" customHeight="1">
      <c r="Q330" s="290"/>
    </row>
    <row r="331" spans="17:17" ht="15.75" customHeight="1">
      <c r="Q331" s="290"/>
    </row>
    <row r="332" spans="17:17" ht="15.75" customHeight="1">
      <c r="Q332" s="290"/>
    </row>
    <row r="333" spans="17:17" ht="15.75" customHeight="1">
      <c r="Q333" s="290"/>
    </row>
    <row r="334" spans="17:17" ht="15.75" customHeight="1">
      <c r="Q334" s="290"/>
    </row>
    <row r="335" spans="17:17" ht="15.75" customHeight="1">
      <c r="Q335" s="290"/>
    </row>
    <row r="336" spans="17:17" ht="15.75" customHeight="1">
      <c r="Q336" s="290"/>
    </row>
    <row r="337" spans="17:17" ht="15.75" customHeight="1">
      <c r="Q337" s="290"/>
    </row>
    <row r="338" spans="17:17" ht="15.75" customHeight="1">
      <c r="Q338" s="290"/>
    </row>
    <row r="339" spans="17:17" ht="15.75" customHeight="1">
      <c r="Q339" s="290"/>
    </row>
    <row r="340" spans="17:17" ht="15.75" customHeight="1">
      <c r="Q340" s="290"/>
    </row>
    <row r="341" spans="17:17" ht="15.75" customHeight="1">
      <c r="Q341" s="290"/>
    </row>
    <row r="342" spans="17:17" ht="15.75" customHeight="1">
      <c r="Q342" s="290"/>
    </row>
    <row r="343" spans="17:17" ht="15.75" customHeight="1">
      <c r="Q343" s="290"/>
    </row>
    <row r="344" spans="17:17" ht="15.75" customHeight="1">
      <c r="Q344" s="290"/>
    </row>
    <row r="345" spans="17:17" ht="15.75" customHeight="1">
      <c r="Q345" s="290"/>
    </row>
    <row r="346" spans="17:17" ht="15.75" customHeight="1">
      <c r="Q346" s="290"/>
    </row>
    <row r="347" spans="17:17" ht="15.75" customHeight="1">
      <c r="Q347" s="290"/>
    </row>
    <row r="348" spans="17:17" ht="15.75" customHeight="1">
      <c r="Q348" s="290"/>
    </row>
    <row r="349" spans="17:17" ht="15.75" customHeight="1">
      <c r="Q349" s="290"/>
    </row>
    <row r="350" spans="17:17" ht="15.75" customHeight="1">
      <c r="Q350" s="290"/>
    </row>
    <row r="351" spans="17:17" ht="15.75" customHeight="1">
      <c r="Q351" s="290"/>
    </row>
    <row r="352" spans="17:17" ht="15.75" customHeight="1">
      <c r="Q352" s="290"/>
    </row>
    <row r="353" spans="17:17" ht="15.75" customHeight="1">
      <c r="Q353" s="290"/>
    </row>
    <row r="354" spans="17:17" ht="15.75" customHeight="1">
      <c r="Q354" s="290"/>
    </row>
    <row r="355" spans="17:17" ht="15.75" customHeight="1">
      <c r="Q355" s="290"/>
    </row>
    <row r="356" spans="17:17" ht="15.75" customHeight="1">
      <c r="Q356" s="290"/>
    </row>
    <row r="357" spans="17:17" ht="15.75" customHeight="1">
      <c r="Q357" s="290"/>
    </row>
    <row r="358" spans="17:17" ht="15.75" customHeight="1">
      <c r="Q358" s="290"/>
    </row>
    <row r="359" spans="17:17" ht="15.75" customHeight="1">
      <c r="Q359" s="290"/>
    </row>
    <row r="360" spans="17:17" ht="15.75" customHeight="1">
      <c r="Q360" s="290"/>
    </row>
    <row r="361" spans="17:17" ht="15.75" customHeight="1">
      <c r="Q361" s="290"/>
    </row>
    <row r="362" spans="17:17" ht="15.75" customHeight="1">
      <c r="Q362" s="290"/>
    </row>
    <row r="363" spans="17:17" ht="15.75" customHeight="1">
      <c r="Q363" s="290"/>
    </row>
    <row r="364" spans="17:17" ht="15.75" customHeight="1">
      <c r="Q364" s="290"/>
    </row>
    <row r="365" spans="17:17" ht="15.75" customHeight="1">
      <c r="Q365" s="290"/>
    </row>
    <row r="366" spans="17:17" ht="15.75" customHeight="1">
      <c r="Q366" s="290"/>
    </row>
    <row r="367" spans="17:17" ht="15.75" customHeight="1">
      <c r="Q367" s="290"/>
    </row>
    <row r="368" spans="17:17" ht="15.75" customHeight="1">
      <c r="Q368" s="290"/>
    </row>
    <row r="369" spans="17:17" ht="15.75" customHeight="1">
      <c r="Q369" s="290"/>
    </row>
    <row r="370" spans="17:17" ht="15.75" customHeight="1">
      <c r="Q370" s="290"/>
    </row>
    <row r="371" spans="17:17" ht="15.75" customHeight="1">
      <c r="Q371" s="290"/>
    </row>
    <row r="372" spans="17:17" ht="15.75" customHeight="1">
      <c r="Q372" s="290"/>
    </row>
    <row r="373" spans="17:17" ht="15.75" customHeight="1">
      <c r="Q373" s="290"/>
    </row>
    <row r="374" spans="17:17" ht="15.75" customHeight="1">
      <c r="Q374" s="290"/>
    </row>
    <row r="375" spans="17:17" ht="15.75" customHeight="1">
      <c r="Q375" s="290"/>
    </row>
    <row r="376" spans="17:17" ht="15.75" customHeight="1">
      <c r="Q376" s="290"/>
    </row>
    <row r="377" spans="17:17" ht="15.75" customHeight="1">
      <c r="Q377" s="290"/>
    </row>
    <row r="378" spans="17:17" ht="15.75" customHeight="1">
      <c r="Q378" s="290"/>
    </row>
    <row r="379" spans="17:17" ht="15.75" customHeight="1">
      <c r="Q379" s="290"/>
    </row>
    <row r="380" spans="17:17" ht="15.75" customHeight="1">
      <c r="Q380" s="290"/>
    </row>
    <row r="381" spans="17:17" ht="15.75" customHeight="1">
      <c r="Q381" s="290"/>
    </row>
    <row r="382" spans="17:17" ht="15.75" customHeight="1">
      <c r="Q382" s="290"/>
    </row>
    <row r="383" spans="17:17" ht="15.75" customHeight="1">
      <c r="Q383" s="290"/>
    </row>
    <row r="384" spans="17:17" ht="15.75" customHeight="1">
      <c r="Q384" s="290"/>
    </row>
    <row r="385" spans="17:17" ht="15.75" customHeight="1">
      <c r="Q385" s="290"/>
    </row>
    <row r="386" spans="17:17" ht="15.75" customHeight="1">
      <c r="Q386" s="290"/>
    </row>
    <row r="387" spans="17:17" ht="15.75" customHeight="1">
      <c r="Q387" s="290"/>
    </row>
    <row r="388" spans="17:17" ht="15.75" customHeight="1">
      <c r="Q388" s="290"/>
    </row>
    <row r="389" spans="17:17" ht="15.75" customHeight="1">
      <c r="Q389" s="290"/>
    </row>
    <row r="390" spans="17:17" ht="15.75" customHeight="1">
      <c r="Q390" s="290"/>
    </row>
    <row r="391" spans="17:17" ht="15.75" customHeight="1">
      <c r="Q391" s="290"/>
    </row>
    <row r="392" spans="17:17" ht="15.75" customHeight="1">
      <c r="Q392" s="290"/>
    </row>
    <row r="393" spans="17:17" ht="15.75" customHeight="1">
      <c r="Q393" s="290"/>
    </row>
    <row r="394" spans="17:17" ht="15.75" customHeight="1">
      <c r="Q394" s="290"/>
    </row>
    <row r="395" spans="17:17" ht="15.75" customHeight="1">
      <c r="Q395" s="290"/>
    </row>
    <row r="396" spans="17:17" ht="15.75" customHeight="1">
      <c r="Q396" s="290"/>
    </row>
    <row r="397" spans="17:17" ht="15.75" customHeight="1">
      <c r="Q397" s="290"/>
    </row>
    <row r="398" spans="17:17" ht="15.75" customHeight="1">
      <c r="Q398" s="290"/>
    </row>
    <row r="399" spans="17:17" ht="15.75" customHeight="1">
      <c r="Q399" s="290"/>
    </row>
    <row r="400" spans="17:17" ht="15.75" customHeight="1">
      <c r="Q400" s="290"/>
    </row>
    <row r="401" spans="17:17" ht="15.75" customHeight="1">
      <c r="Q401" s="290"/>
    </row>
    <row r="402" spans="17:17" ht="15.75" customHeight="1">
      <c r="Q402" s="290"/>
    </row>
    <row r="403" spans="17:17" ht="15.75" customHeight="1">
      <c r="Q403" s="290"/>
    </row>
    <row r="404" spans="17:17" ht="15.75" customHeight="1">
      <c r="Q404" s="290"/>
    </row>
    <row r="405" spans="17:17" ht="15.75" customHeight="1">
      <c r="Q405" s="290"/>
    </row>
    <row r="406" spans="17:17" ht="15.75" customHeight="1">
      <c r="Q406" s="290"/>
    </row>
    <row r="407" spans="17:17" ht="15.75" customHeight="1">
      <c r="Q407" s="290"/>
    </row>
    <row r="408" spans="17:17" ht="15.75" customHeight="1">
      <c r="Q408" s="290"/>
    </row>
    <row r="409" spans="17:17" ht="15.75" customHeight="1">
      <c r="Q409" s="290"/>
    </row>
    <row r="410" spans="17:17" ht="15.75" customHeight="1">
      <c r="Q410" s="290"/>
    </row>
    <row r="411" spans="17:17" ht="15.75" customHeight="1">
      <c r="Q411" s="290"/>
    </row>
    <row r="412" spans="17:17" ht="15.75" customHeight="1">
      <c r="Q412" s="290"/>
    </row>
    <row r="413" spans="17:17" ht="15.75" customHeight="1">
      <c r="Q413" s="290"/>
    </row>
    <row r="414" spans="17:17" ht="15.75" customHeight="1">
      <c r="Q414" s="290"/>
    </row>
    <row r="415" spans="17:17" ht="15.75" customHeight="1">
      <c r="Q415" s="290"/>
    </row>
    <row r="416" spans="17:17" ht="15.75" customHeight="1">
      <c r="Q416" s="290"/>
    </row>
    <row r="417" spans="17:17" ht="15.75" customHeight="1">
      <c r="Q417" s="290"/>
    </row>
    <row r="418" spans="17:17" ht="15.75" customHeight="1">
      <c r="Q418" s="290"/>
    </row>
    <row r="419" spans="17:17" ht="15.75" customHeight="1">
      <c r="Q419" s="290"/>
    </row>
    <row r="420" spans="17:17" ht="15.75" customHeight="1">
      <c r="Q420" s="290"/>
    </row>
    <row r="421" spans="17:17" ht="15.75" customHeight="1">
      <c r="Q421" s="290"/>
    </row>
    <row r="422" spans="17:17" ht="15.75" customHeight="1">
      <c r="Q422" s="290"/>
    </row>
    <row r="423" spans="17:17" ht="15.75" customHeight="1">
      <c r="Q423" s="290"/>
    </row>
    <row r="424" spans="17:17" ht="15.75" customHeight="1">
      <c r="Q424" s="290"/>
    </row>
    <row r="425" spans="17:17" ht="15.75" customHeight="1">
      <c r="Q425" s="290"/>
    </row>
    <row r="426" spans="17:17" ht="15.75" customHeight="1">
      <c r="Q426" s="290"/>
    </row>
    <row r="427" spans="17:17" ht="15.75" customHeight="1">
      <c r="Q427" s="290"/>
    </row>
    <row r="428" spans="17:17" ht="15.75" customHeight="1">
      <c r="Q428" s="290"/>
    </row>
    <row r="429" spans="17:17" ht="15.75" customHeight="1">
      <c r="Q429" s="290"/>
    </row>
    <row r="430" spans="17:17" ht="15.75" customHeight="1">
      <c r="Q430" s="290"/>
    </row>
    <row r="431" spans="17:17" ht="15.75" customHeight="1">
      <c r="Q431" s="290"/>
    </row>
    <row r="432" spans="17:17" ht="15.75" customHeight="1">
      <c r="Q432" s="290"/>
    </row>
    <row r="433" spans="17:17" ht="15.75" customHeight="1">
      <c r="Q433" s="290"/>
    </row>
    <row r="434" spans="17:17" ht="15.75" customHeight="1">
      <c r="Q434" s="290"/>
    </row>
    <row r="435" spans="17:17" ht="15.75" customHeight="1">
      <c r="Q435" s="290"/>
    </row>
    <row r="436" spans="17:17" ht="15.75" customHeight="1">
      <c r="Q436" s="290"/>
    </row>
    <row r="437" spans="17:17" ht="15.75" customHeight="1">
      <c r="Q437" s="290"/>
    </row>
    <row r="438" spans="17:17" ht="15.75" customHeight="1">
      <c r="Q438" s="290"/>
    </row>
    <row r="439" spans="17:17" ht="15.75" customHeight="1">
      <c r="Q439" s="290"/>
    </row>
    <row r="440" spans="17:17" ht="15.75" customHeight="1">
      <c r="Q440" s="290"/>
    </row>
    <row r="441" spans="17:17" ht="15.75" customHeight="1">
      <c r="Q441" s="290"/>
    </row>
    <row r="442" spans="17:17" ht="15.75" customHeight="1">
      <c r="Q442" s="290"/>
    </row>
    <row r="443" spans="17:17" ht="15.75" customHeight="1">
      <c r="Q443" s="290"/>
    </row>
    <row r="444" spans="17:17" ht="15.75" customHeight="1">
      <c r="Q444" s="290"/>
    </row>
    <row r="445" spans="17:17" ht="15.75" customHeight="1">
      <c r="Q445" s="290"/>
    </row>
    <row r="446" spans="17:17" ht="15.75" customHeight="1">
      <c r="Q446" s="290"/>
    </row>
    <row r="447" spans="17:17" ht="15.75" customHeight="1">
      <c r="Q447" s="290"/>
    </row>
    <row r="448" spans="17:17" ht="15.75" customHeight="1">
      <c r="Q448" s="290"/>
    </row>
    <row r="449" spans="17:17" ht="15.75" customHeight="1">
      <c r="Q449" s="290"/>
    </row>
    <row r="450" spans="17:17" ht="15.75" customHeight="1">
      <c r="Q450" s="290"/>
    </row>
    <row r="451" spans="17:17" ht="15.75" customHeight="1">
      <c r="Q451" s="290"/>
    </row>
    <row r="452" spans="17:17" ht="15.75" customHeight="1">
      <c r="Q452" s="290"/>
    </row>
    <row r="453" spans="17:17" ht="15.75" customHeight="1">
      <c r="Q453" s="290"/>
    </row>
    <row r="454" spans="17:17" ht="15.75" customHeight="1">
      <c r="Q454" s="290"/>
    </row>
    <row r="455" spans="17:17" ht="15.75" customHeight="1">
      <c r="Q455" s="290"/>
    </row>
    <row r="456" spans="17:17" ht="15.75" customHeight="1">
      <c r="Q456" s="290"/>
    </row>
    <row r="457" spans="17:17" ht="15.75" customHeight="1">
      <c r="Q457" s="290"/>
    </row>
    <row r="458" spans="17:17" ht="15.75" customHeight="1">
      <c r="Q458" s="290"/>
    </row>
    <row r="459" spans="17:17" ht="15.75" customHeight="1">
      <c r="Q459" s="290"/>
    </row>
    <row r="460" spans="17:17" ht="15.75" customHeight="1">
      <c r="Q460" s="290"/>
    </row>
    <row r="461" spans="17:17" ht="15.75" customHeight="1">
      <c r="Q461" s="290"/>
    </row>
    <row r="462" spans="17:17" ht="15.75" customHeight="1">
      <c r="Q462" s="290"/>
    </row>
    <row r="463" spans="17:17" ht="15.75" customHeight="1">
      <c r="Q463" s="290"/>
    </row>
    <row r="464" spans="17:17" ht="15.75" customHeight="1">
      <c r="Q464" s="290"/>
    </row>
    <row r="465" spans="17:17" ht="15.75" customHeight="1">
      <c r="Q465" s="290"/>
    </row>
    <row r="466" spans="17:17" ht="15.75" customHeight="1">
      <c r="Q466" s="290"/>
    </row>
    <row r="467" spans="17:17" ht="15.75" customHeight="1">
      <c r="Q467" s="290"/>
    </row>
    <row r="468" spans="17:17" ht="15.75" customHeight="1">
      <c r="Q468" s="290"/>
    </row>
    <row r="469" spans="17:17" ht="15.75" customHeight="1">
      <c r="Q469" s="290"/>
    </row>
    <row r="470" spans="17:17" ht="15.75" customHeight="1">
      <c r="Q470" s="290"/>
    </row>
    <row r="471" spans="17:17" ht="15.75" customHeight="1">
      <c r="Q471" s="290"/>
    </row>
    <row r="472" spans="17:17" ht="15.75" customHeight="1">
      <c r="Q472" s="290"/>
    </row>
    <row r="473" spans="17:17" ht="15.75" customHeight="1">
      <c r="Q473" s="290"/>
    </row>
    <row r="474" spans="17:17" ht="15.75" customHeight="1">
      <c r="Q474" s="290"/>
    </row>
    <row r="475" spans="17:17" ht="15.75" customHeight="1">
      <c r="Q475" s="290"/>
    </row>
    <row r="476" spans="17:17" ht="15.75" customHeight="1">
      <c r="Q476" s="290"/>
    </row>
    <row r="477" spans="17:17" ht="15.75" customHeight="1">
      <c r="Q477" s="290"/>
    </row>
    <row r="478" spans="17:17" ht="15.75" customHeight="1">
      <c r="Q478" s="290"/>
    </row>
    <row r="479" spans="17:17" ht="15.75" customHeight="1">
      <c r="Q479" s="290"/>
    </row>
    <row r="480" spans="17:17" ht="15.75" customHeight="1">
      <c r="Q480" s="290"/>
    </row>
    <row r="481" spans="17:17" ht="15.75" customHeight="1">
      <c r="Q481" s="290"/>
    </row>
    <row r="482" spans="17:17" ht="15.75" customHeight="1">
      <c r="Q482" s="290"/>
    </row>
    <row r="483" spans="17:17" ht="15.75" customHeight="1">
      <c r="Q483" s="290"/>
    </row>
    <row r="484" spans="17:17" ht="15.75" customHeight="1">
      <c r="Q484" s="290"/>
    </row>
    <row r="485" spans="17:17" ht="15.75" customHeight="1">
      <c r="Q485" s="290"/>
    </row>
    <row r="486" spans="17:17" ht="15.75" customHeight="1">
      <c r="Q486" s="290"/>
    </row>
    <row r="487" spans="17:17" ht="15.75" customHeight="1">
      <c r="Q487" s="290"/>
    </row>
    <row r="488" spans="17:17" ht="15.75" customHeight="1">
      <c r="Q488" s="290"/>
    </row>
    <row r="489" spans="17:17" ht="15.75" customHeight="1">
      <c r="Q489" s="290"/>
    </row>
    <row r="490" spans="17:17" ht="15.75" customHeight="1">
      <c r="Q490" s="290"/>
    </row>
    <row r="491" spans="17:17" ht="15.75" customHeight="1">
      <c r="Q491" s="290"/>
    </row>
    <row r="492" spans="17:17" ht="15.75" customHeight="1">
      <c r="Q492" s="290"/>
    </row>
    <row r="493" spans="17:17" ht="15.75" customHeight="1">
      <c r="Q493" s="290"/>
    </row>
    <row r="494" spans="17:17" ht="15.75" customHeight="1">
      <c r="Q494" s="290"/>
    </row>
    <row r="495" spans="17:17" ht="15.75" customHeight="1">
      <c r="Q495" s="290"/>
    </row>
    <row r="496" spans="17:17" ht="15.75" customHeight="1">
      <c r="Q496" s="290"/>
    </row>
    <row r="497" spans="17:17" ht="15.75" customHeight="1">
      <c r="Q497" s="290"/>
    </row>
    <row r="498" spans="17:17" ht="15.75" customHeight="1">
      <c r="Q498" s="290"/>
    </row>
    <row r="499" spans="17:17" ht="15.75" customHeight="1">
      <c r="Q499" s="290"/>
    </row>
    <row r="500" spans="17:17" ht="15.75" customHeight="1">
      <c r="Q500" s="290"/>
    </row>
    <row r="501" spans="17:17" ht="15.75" customHeight="1">
      <c r="Q501" s="290"/>
    </row>
    <row r="502" spans="17:17" ht="15.75" customHeight="1">
      <c r="Q502" s="290"/>
    </row>
    <row r="503" spans="17:17" ht="15.75" customHeight="1">
      <c r="Q503" s="290"/>
    </row>
    <row r="504" spans="17:17" ht="15.75" customHeight="1">
      <c r="Q504" s="290"/>
    </row>
    <row r="505" spans="17:17" ht="15.75" customHeight="1">
      <c r="Q505" s="290"/>
    </row>
    <row r="506" spans="17:17" ht="15.75" customHeight="1">
      <c r="Q506" s="290"/>
    </row>
    <row r="507" spans="17:17" ht="15.75" customHeight="1">
      <c r="Q507" s="290"/>
    </row>
    <row r="508" spans="17:17" ht="15.75" customHeight="1">
      <c r="Q508" s="290"/>
    </row>
    <row r="509" spans="17:17" ht="15.75" customHeight="1">
      <c r="Q509" s="290"/>
    </row>
    <row r="510" spans="17:17" ht="15.75" customHeight="1">
      <c r="Q510" s="290"/>
    </row>
    <row r="511" spans="17:17" ht="15.75" customHeight="1">
      <c r="Q511" s="290"/>
    </row>
    <row r="512" spans="17:17" ht="15.75" customHeight="1">
      <c r="Q512" s="290"/>
    </row>
    <row r="513" spans="17:17" ht="15.75" customHeight="1">
      <c r="Q513" s="290"/>
    </row>
    <row r="514" spans="17:17" ht="15.75" customHeight="1">
      <c r="Q514" s="290"/>
    </row>
    <row r="515" spans="17:17" ht="15.75" customHeight="1">
      <c r="Q515" s="290"/>
    </row>
    <row r="516" spans="17:17" ht="15.75" customHeight="1">
      <c r="Q516" s="290"/>
    </row>
    <row r="517" spans="17:17" ht="15.75" customHeight="1">
      <c r="Q517" s="290"/>
    </row>
    <row r="518" spans="17:17" ht="15.75" customHeight="1">
      <c r="Q518" s="290"/>
    </row>
    <row r="519" spans="17:17" ht="15.75" customHeight="1">
      <c r="Q519" s="290"/>
    </row>
    <row r="520" spans="17:17" ht="15.75" customHeight="1">
      <c r="Q520" s="290"/>
    </row>
    <row r="521" spans="17:17" ht="15.75" customHeight="1">
      <c r="Q521" s="290"/>
    </row>
    <row r="522" spans="17:17" ht="15.75" customHeight="1">
      <c r="Q522" s="290"/>
    </row>
    <row r="523" spans="17:17" ht="15.75" customHeight="1">
      <c r="Q523" s="290"/>
    </row>
    <row r="524" spans="17:17" ht="15.75" customHeight="1">
      <c r="Q524" s="290"/>
    </row>
    <row r="525" spans="17:17" ht="15.75" customHeight="1">
      <c r="Q525" s="290"/>
    </row>
    <row r="526" spans="17:17" ht="15.75" customHeight="1">
      <c r="Q526" s="290"/>
    </row>
    <row r="527" spans="17:17" ht="15.75" customHeight="1">
      <c r="Q527" s="290"/>
    </row>
    <row r="528" spans="17:17" ht="15.75" customHeight="1">
      <c r="Q528" s="290"/>
    </row>
    <row r="529" spans="17:17" ht="15.75" customHeight="1">
      <c r="Q529" s="290"/>
    </row>
    <row r="530" spans="17:17" ht="15.75" customHeight="1">
      <c r="Q530" s="290"/>
    </row>
    <row r="531" spans="17:17" ht="15.75" customHeight="1">
      <c r="Q531" s="290"/>
    </row>
    <row r="532" spans="17:17" ht="15.75" customHeight="1">
      <c r="Q532" s="290"/>
    </row>
    <row r="533" spans="17:17" ht="15.75" customHeight="1">
      <c r="Q533" s="290"/>
    </row>
    <row r="534" spans="17:17" ht="15.75" customHeight="1">
      <c r="Q534" s="290"/>
    </row>
    <row r="535" spans="17:17" ht="15.75" customHeight="1">
      <c r="Q535" s="290"/>
    </row>
    <row r="536" spans="17:17" ht="15.75" customHeight="1">
      <c r="Q536" s="290"/>
    </row>
    <row r="537" spans="17:17" ht="15.75" customHeight="1">
      <c r="Q537" s="290"/>
    </row>
    <row r="538" spans="17:17" ht="15.75" customHeight="1">
      <c r="Q538" s="290"/>
    </row>
    <row r="539" spans="17:17" ht="15.75" customHeight="1">
      <c r="Q539" s="290"/>
    </row>
    <row r="540" spans="17:17" ht="15.75" customHeight="1">
      <c r="Q540" s="290"/>
    </row>
    <row r="541" spans="17:17" ht="15.75" customHeight="1">
      <c r="Q541" s="290"/>
    </row>
    <row r="542" spans="17:17" ht="15.75" customHeight="1">
      <c r="Q542" s="290"/>
    </row>
    <row r="543" spans="17:17" ht="15.75" customHeight="1">
      <c r="Q543" s="290"/>
    </row>
    <row r="544" spans="17:17" ht="15.75" customHeight="1">
      <c r="Q544" s="290"/>
    </row>
    <row r="545" spans="17:17" ht="15.75" customHeight="1">
      <c r="Q545" s="290"/>
    </row>
    <row r="546" spans="17:17" ht="15.75" customHeight="1">
      <c r="Q546" s="290"/>
    </row>
    <row r="547" spans="17:17" ht="15.75" customHeight="1">
      <c r="Q547" s="290"/>
    </row>
    <row r="548" spans="17:17" ht="15.75" customHeight="1">
      <c r="Q548" s="290"/>
    </row>
    <row r="549" spans="17:17" ht="15.75" customHeight="1">
      <c r="Q549" s="290"/>
    </row>
    <row r="550" spans="17:17" ht="15.75" customHeight="1">
      <c r="Q550" s="290"/>
    </row>
    <row r="551" spans="17:17" ht="15.75" customHeight="1">
      <c r="Q551" s="290"/>
    </row>
    <row r="552" spans="17:17" ht="15.75" customHeight="1">
      <c r="Q552" s="290"/>
    </row>
    <row r="553" spans="17:17" ht="15.75" customHeight="1">
      <c r="Q553" s="290"/>
    </row>
    <row r="554" spans="17:17" ht="15.75" customHeight="1">
      <c r="Q554" s="290"/>
    </row>
    <row r="555" spans="17:17" ht="15.75" customHeight="1">
      <c r="Q555" s="290"/>
    </row>
    <row r="556" spans="17:17" ht="15.75" customHeight="1">
      <c r="Q556" s="290"/>
    </row>
    <row r="557" spans="17:17" ht="15.75" customHeight="1">
      <c r="Q557" s="290"/>
    </row>
    <row r="558" spans="17:17" ht="15.75" customHeight="1">
      <c r="Q558" s="290"/>
    </row>
    <row r="559" spans="17:17" ht="15.75" customHeight="1">
      <c r="Q559" s="290"/>
    </row>
    <row r="560" spans="17:17" ht="15.75" customHeight="1">
      <c r="Q560" s="290"/>
    </row>
    <row r="561" spans="17:17" ht="15.75" customHeight="1">
      <c r="Q561" s="290"/>
    </row>
    <row r="562" spans="17:17" ht="15.75" customHeight="1">
      <c r="Q562" s="290"/>
    </row>
    <row r="563" spans="17:17" ht="15.75" customHeight="1">
      <c r="Q563" s="290"/>
    </row>
    <row r="564" spans="17:17" ht="15.75" customHeight="1">
      <c r="Q564" s="290"/>
    </row>
    <row r="565" spans="17:17" ht="15.75" customHeight="1">
      <c r="Q565" s="290"/>
    </row>
    <row r="566" spans="17:17" ht="15.75" customHeight="1">
      <c r="Q566" s="290"/>
    </row>
    <row r="567" spans="17:17" ht="15.75" customHeight="1">
      <c r="Q567" s="290"/>
    </row>
    <row r="568" spans="17:17" ht="15.75" customHeight="1">
      <c r="Q568" s="290"/>
    </row>
    <row r="569" spans="17:17" ht="15.75" customHeight="1">
      <c r="Q569" s="290"/>
    </row>
    <row r="570" spans="17:17" ht="15.75" customHeight="1">
      <c r="Q570" s="290"/>
    </row>
    <row r="571" spans="17:17" ht="15.75" customHeight="1">
      <c r="Q571" s="290"/>
    </row>
    <row r="572" spans="17:17" ht="15.75" customHeight="1">
      <c r="Q572" s="290"/>
    </row>
    <row r="573" spans="17:17" ht="15.75" customHeight="1">
      <c r="Q573" s="290"/>
    </row>
    <row r="574" spans="17:17" ht="15.75" customHeight="1">
      <c r="Q574" s="290"/>
    </row>
    <row r="575" spans="17:17" ht="15.75" customHeight="1">
      <c r="Q575" s="290"/>
    </row>
    <row r="576" spans="17:17" ht="15.75" customHeight="1">
      <c r="Q576" s="290"/>
    </row>
    <row r="577" spans="17:17" ht="15.75" customHeight="1">
      <c r="Q577" s="290"/>
    </row>
    <row r="578" spans="17:17" ht="15.75" customHeight="1">
      <c r="Q578" s="290"/>
    </row>
    <row r="579" spans="17:17" ht="15.75" customHeight="1">
      <c r="Q579" s="290"/>
    </row>
    <row r="580" spans="17:17" ht="15.75" customHeight="1">
      <c r="Q580" s="290"/>
    </row>
    <row r="581" spans="17:17" ht="15.75" customHeight="1">
      <c r="Q581" s="290"/>
    </row>
    <row r="582" spans="17:17" ht="15.75" customHeight="1">
      <c r="Q582" s="290"/>
    </row>
    <row r="583" spans="17:17" ht="15.75" customHeight="1">
      <c r="Q583" s="290"/>
    </row>
    <row r="584" spans="17:17" ht="15.75" customHeight="1">
      <c r="Q584" s="290"/>
    </row>
    <row r="585" spans="17:17" ht="15.75" customHeight="1">
      <c r="Q585" s="290"/>
    </row>
    <row r="586" spans="17:17" ht="15.75" customHeight="1">
      <c r="Q586" s="290"/>
    </row>
    <row r="587" spans="17:17" ht="15.75" customHeight="1">
      <c r="Q587" s="290"/>
    </row>
    <row r="588" spans="17:17" ht="15.75" customHeight="1">
      <c r="Q588" s="290"/>
    </row>
    <row r="589" spans="17:17" ht="15.75" customHeight="1">
      <c r="Q589" s="290"/>
    </row>
    <row r="590" spans="17:17" ht="15.75" customHeight="1">
      <c r="Q590" s="290"/>
    </row>
    <row r="591" spans="17:17" ht="15.75" customHeight="1">
      <c r="Q591" s="290"/>
    </row>
    <row r="592" spans="17:17" ht="15.75" customHeight="1">
      <c r="Q592" s="290"/>
    </row>
    <row r="593" spans="17:17" ht="15.75" customHeight="1">
      <c r="Q593" s="290"/>
    </row>
    <row r="594" spans="17:17" ht="15.75" customHeight="1">
      <c r="Q594" s="290"/>
    </row>
    <row r="595" spans="17:17" ht="15.75" customHeight="1">
      <c r="Q595" s="290"/>
    </row>
    <row r="596" spans="17:17" ht="15.75" customHeight="1">
      <c r="Q596" s="290"/>
    </row>
    <row r="597" spans="17:17" ht="15.75" customHeight="1">
      <c r="Q597" s="290"/>
    </row>
    <row r="598" spans="17:17" ht="15.75" customHeight="1">
      <c r="Q598" s="290"/>
    </row>
    <row r="599" spans="17:17" ht="15.75" customHeight="1">
      <c r="Q599" s="290"/>
    </row>
    <row r="600" spans="17:17" ht="15.75" customHeight="1">
      <c r="Q600" s="290"/>
    </row>
    <row r="601" spans="17:17" ht="15.75" customHeight="1">
      <c r="Q601" s="290"/>
    </row>
    <row r="602" spans="17:17" ht="15.75" customHeight="1">
      <c r="Q602" s="290"/>
    </row>
    <row r="603" spans="17:17" ht="15.75" customHeight="1">
      <c r="Q603" s="290"/>
    </row>
    <row r="604" spans="17:17" ht="15.75" customHeight="1">
      <c r="Q604" s="290"/>
    </row>
    <row r="605" spans="17:17" ht="15.75" customHeight="1">
      <c r="Q605" s="290"/>
    </row>
    <row r="606" spans="17:17" ht="15.75" customHeight="1">
      <c r="Q606" s="290"/>
    </row>
    <row r="607" spans="17:17" ht="15.75" customHeight="1">
      <c r="Q607" s="290"/>
    </row>
    <row r="608" spans="17:17" ht="15.75" customHeight="1">
      <c r="Q608" s="290"/>
    </row>
    <row r="609" spans="17:17" ht="15.75" customHeight="1">
      <c r="Q609" s="290"/>
    </row>
    <row r="610" spans="17:17" ht="15.75" customHeight="1">
      <c r="Q610" s="290"/>
    </row>
    <row r="611" spans="17:17" ht="15.75" customHeight="1">
      <c r="Q611" s="290"/>
    </row>
    <row r="612" spans="17:17" ht="15.75" customHeight="1">
      <c r="Q612" s="290"/>
    </row>
    <row r="613" spans="17:17" ht="15.75" customHeight="1">
      <c r="Q613" s="290"/>
    </row>
    <row r="614" spans="17:17" ht="15.75" customHeight="1">
      <c r="Q614" s="290"/>
    </row>
    <row r="615" spans="17:17" ht="15.75" customHeight="1">
      <c r="Q615" s="290"/>
    </row>
    <row r="616" spans="17:17" ht="15.75" customHeight="1">
      <c r="Q616" s="290"/>
    </row>
    <row r="617" spans="17:17" ht="15.75" customHeight="1">
      <c r="Q617" s="290"/>
    </row>
    <row r="618" spans="17:17" ht="15.75" customHeight="1">
      <c r="Q618" s="290"/>
    </row>
    <row r="619" spans="17:17" ht="15.75" customHeight="1">
      <c r="Q619" s="290"/>
    </row>
    <row r="620" spans="17:17" ht="15.75" customHeight="1">
      <c r="Q620" s="290"/>
    </row>
    <row r="621" spans="17:17" ht="15.75" customHeight="1">
      <c r="Q621" s="290"/>
    </row>
    <row r="622" spans="17:17" ht="15.75" customHeight="1">
      <c r="Q622" s="290"/>
    </row>
    <row r="623" spans="17:17" ht="15.75" customHeight="1">
      <c r="Q623" s="290"/>
    </row>
    <row r="624" spans="17:17" ht="15.75" customHeight="1">
      <c r="Q624" s="290"/>
    </row>
    <row r="625" spans="17:17" ht="15.75" customHeight="1">
      <c r="Q625" s="290"/>
    </row>
    <row r="626" spans="17:17" ht="15.75" customHeight="1">
      <c r="Q626" s="290"/>
    </row>
    <row r="627" spans="17:17" ht="15.75" customHeight="1">
      <c r="Q627" s="290"/>
    </row>
    <row r="628" spans="17:17" ht="15.75" customHeight="1">
      <c r="Q628" s="290"/>
    </row>
    <row r="629" spans="17:17" ht="15.75" customHeight="1">
      <c r="Q629" s="290"/>
    </row>
    <row r="630" spans="17:17" ht="15.75" customHeight="1">
      <c r="Q630" s="290"/>
    </row>
    <row r="631" spans="17:17" ht="15.75" customHeight="1">
      <c r="Q631" s="290"/>
    </row>
    <row r="632" spans="17:17" ht="15.75" customHeight="1">
      <c r="Q632" s="290"/>
    </row>
    <row r="633" spans="17:17" ht="15.75" customHeight="1">
      <c r="Q633" s="290"/>
    </row>
    <row r="634" spans="17:17" ht="15.75" customHeight="1">
      <c r="Q634" s="290"/>
    </row>
    <row r="635" spans="17:17" ht="15.75" customHeight="1">
      <c r="Q635" s="290"/>
    </row>
    <row r="636" spans="17:17" ht="15.75" customHeight="1">
      <c r="Q636" s="290"/>
    </row>
    <row r="637" spans="17:17" ht="15.75" customHeight="1">
      <c r="Q637" s="290"/>
    </row>
    <row r="638" spans="17:17" ht="15.75" customHeight="1">
      <c r="Q638" s="290"/>
    </row>
    <row r="639" spans="17:17" ht="15.75" customHeight="1">
      <c r="Q639" s="290"/>
    </row>
    <row r="640" spans="17:17" ht="15.75" customHeight="1">
      <c r="Q640" s="290"/>
    </row>
    <row r="641" spans="17:17" ht="15.75" customHeight="1">
      <c r="Q641" s="290"/>
    </row>
    <row r="642" spans="17:17" ht="15.75" customHeight="1">
      <c r="Q642" s="290"/>
    </row>
    <row r="643" spans="17:17" ht="15.75" customHeight="1">
      <c r="Q643" s="290"/>
    </row>
    <row r="644" spans="17:17" ht="15.75" customHeight="1">
      <c r="Q644" s="290"/>
    </row>
    <row r="645" spans="17:17" ht="15.75" customHeight="1">
      <c r="Q645" s="290"/>
    </row>
    <row r="646" spans="17:17" ht="15.75" customHeight="1">
      <c r="Q646" s="290"/>
    </row>
    <row r="647" spans="17:17" ht="15.75" customHeight="1">
      <c r="Q647" s="290"/>
    </row>
    <row r="648" spans="17:17" ht="15.75" customHeight="1">
      <c r="Q648" s="290"/>
    </row>
    <row r="649" spans="17:17" ht="15.75" customHeight="1">
      <c r="Q649" s="290"/>
    </row>
    <row r="650" spans="17:17" ht="15.75" customHeight="1">
      <c r="Q650" s="290"/>
    </row>
    <row r="651" spans="17:17" ht="15.75" customHeight="1">
      <c r="Q651" s="290"/>
    </row>
    <row r="652" spans="17:17" ht="15.75" customHeight="1">
      <c r="Q652" s="290"/>
    </row>
    <row r="653" spans="17:17" ht="15.75" customHeight="1">
      <c r="Q653" s="290"/>
    </row>
    <row r="654" spans="17:17" ht="15.75" customHeight="1">
      <c r="Q654" s="290"/>
    </row>
    <row r="655" spans="17:17" ht="15.75" customHeight="1">
      <c r="Q655" s="290"/>
    </row>
    <row r="656" spans="17:17" ht="15.75" customHeight="1">
      <c r="Q656" s="290"/>
    </row>
    <row r="657" spans="17:17" ht="15.75" customHeight="1">
      <c r="Q657" s="290"/>
    </row>
    <row r="658" spans="17:17" ht="15.75" customHeight="1">
      <c r="Q658" s="290"/>
    </row>
    <row r="659" spans="17:17" ht="15.75" customHeight="1">
      <c r="Q659" s="290"/>
    </row>
    <row r="660" spans="17:17" ht="15.75" customHeight="1">
      <c r="Q660" s="290"/>
    </row>
    <row r="661" spans="17:17" ht="15.75" customHeight="1">
      <c r="Q661" s="290"/>
    </row>
    <row r="662" spans="17:17" ht="15.75" customHeight="1">
      <c r="Q662" s="290"/>
    </row>
    <row r="663" spans="17:17" ht="15.75" customHeight="1">
      <c r="Q663" s="290"/>
    </row>
    <row r="664" spans="17:17" ht="15.75" customHeight="1">
      <c r="Q664" s="290"/>
    </row>
    <row r="665" spans="17:17" ht="15.75" customHeight="1">
      <c r="Q665" s="290"/>
    </row>
    <row r="666" spans="17:17" ht="15.75" customHeight="1">
      <c r="Q666" s="290"/>
    </row>
    <row r="667" spans="17:17" ht="15.75" customHeight="1">
      <c r="Q667" s="290"/>
    </row>
    <row r="668" spans="17:17" ht="15.75" customHeight="1">
      <c r="Q668" s="290"/>
    </row>
    <row r="669" spans="17:17" ht="15.75" customHeight="1">
      <c r="Q669" s="290"/>
    </row>
    <row r="670" spans="17:17" ht="15.75" customHeight="1">
      <c r="Q670" s="290"/>
    </row>
    <row r="671" spans="17:17" ht="15.75" customHeight="1">
      <c r="Q671" s="290"/>
    </row>
    <row r="672" spans="17:17" ht="15.75" customHeight="1">
      <c r="Q672" s="290"/>
    </row>
    <row r="673" spans="17:17" ht="15.75" customHeight="1">
      <c r="Q673" s="290"/>
    </row>
    <row r="674" spans="17:17" ht="15.75" customHeight="1">
      <c r="Q674" s="290"/>
    </row>
    <row r="675" spans="17:17" ht="15.75" customHeight="1">
      <c r="Q675" s="290"/>
    </row>
    <row r="676" spans="17:17" ht="15.75" customHeight="1">
      <c r="Q676" s="290"/>
    </row>
    <row r="677" spans="17:17" ht="15.75" customHeight="1">
      <c r="Q677" s="290"/>
    </row>
    <row r="678" spans="17:17" ht="15.75" customHeight="1">
      <c r="Q678" s="290"/>
    </row>
    <row r="679" spans="17:17" ht="15.75" customHeight="1">
      <c r="Q679" s="290"/>
    </row>
    <row r="680" spans="17:17" ht="15.75" customHeight="1">
      <c r="Q680" s="290"/>
    </row>
    <row r="681" spans="17:17" ht="15.75" customHeight="1">
      <c r="Q681" s="290"/>
    </row>
    <row r="682" spans="17:17" ht="15.75" customHeight="1">
      <c r="Q682" s="290"/>
    </row>
    <row r="683" spans="17:17" ht="15.75" customHeight="1">
      <c r="Q683" s="290"/>
    </row>
    <row r="684" spans="17:17" ht="15.75" customHeight="1">
      <c r="Q684" s="290"/>
    </row>
    <row r="685" spans="17:17" ht="15.75" customHeight="1">
      <c r="Q685" s="290"/>
    </row>
    <row r="686" spans="17:17" ht="15.75" customHeight="1">
      <c r="Q686" s="290"/>
    </row>
    <row r="687" spans="17:17" ht="15.75" customHeight="1">
      <c r="Q687" s="290"/>
    </row>
    <row r="688" spans="17:17" ht="15.75" customHeight="1">
      <c r="Q688" s="290"/>
    </row>
    <row r="689" spans="17:17" ht="15.75" customHeight="1">
      <c r="Q689" s="290"/>
    </row>
    <row r="690" spans="17:17" ht="15.75" customHeight="1">
      <c r="Q690" s="290"/>
    </row>
    <row r="691" spans="17:17" ht="15.75" customHeight="1">
      <c r="Q691" s="290"/>
    </row>
    <row r="692" spans="17:17" ht="15.75" customHeight="1">
      <c r="Q692" s="290"/>
    </row>
    <row r="693" spans="17:17" ht="15.75" customHeight="1">
      <c r="Q693" s="290"/>
    </row>
    <row r="694" spans="17:17" ht="15.75" customHeight="1">
      <c r="Q694" s="290"/>
    </row>
    <row r="695" spans="17:17" ht="15.75" customHeight="1">
      <c r="Q695" s="290"/>
    </row>
    <row r="696" spans="17:17" ht="15.75" customHeight="1">
      <c r="Q696" s="290"/>
    </row>
    <row r="697" spans="17:17" ht="15.75" customHeight="1">
      <c r="Q697" s="290"/>
    </row>
    <row r="698" spans="17:17" ht="15.75" customHeight="1">
      <c r="Q698" s="290"/>
    </row>
    <row r="699" spans="17:17" ht="15.75" customHeight="1">
      <c r="Q699" s="290"/>
    </row>
    <row r="700" spans="17:17" ht="15.75" customHeight="1">
      <c r="Q700" s="290"/>
    </row>
    <row r="701" spans="17:17" ht="15.75" customHeight="1">
      <c r="Q701" s="290"/>
    </row>
    <row r="702" spans="17:17" ht="15.75" customHeight="1">
      <c r="Q702" s="290"/>
    </row>
    <row r="703" spans="17:17" ht="15.75" customHeight="1">
      <c r="Q703" s="290"/>
    </row>
    <row r="704" spans="17:17" ht="15.75" customHeight="1">
      <c r="Q704" s="290"/>
    </row>
    <row r="705" spans="17:17" ht="15.75" customHeight="1">
      <c r="Q705" s="290"/>
    </row>
    <row r="706" spans="17:17" ht="15.75" customHeight="1">
      <c r="Q706" s="290"/>
    </row>
    <row r="707" spans="17:17" ht="15.75" customHeight="1">
      <c r="Q707" s="290"/>
    </row>
    <row r="708" spans="17:17" ht="15.75" customHeight="1">
      <c r="Q708" s="290"/>
    </row>
    <row r="709" spans="17:17" ht="15.75" customHeight="1">
      <c r="Q709" s="290"/>
    </row>
    <row r="710" spans="17:17" ht="15.75" customHeight="1">
      <c r="Q710" s="290"/>
    </row>
    <row r="711" spans="17:17" ht="15.75" customHeight="1">
      <c r="Q711" s="290"/>
    </row>
    <row r="712" spans="17:17" ht="15.75" customHeight="1">
      <c r="Q712" s="290"/>
    </row>
    <row r="713" spans="17:17" ht="15.75" customHeight="1">
      <c r="Q713" s="290"/>
    </row>
    <row r="714" spans="17:17" ht="15.75" customHeight="1">
      <c r="Q714" s="290"/>
    </row>
    <row r="715" spans="17:17" ht="15.75" customHeight="1">
      <c r="Q715" s="290"/>
    </row>
    <row r="716" spans="17:17" ht="15.75" customHeight="1">
      <c r="Q716" s="290"/>
    </row>
    <row r="717" spans="17:17" ht="15.75" customHeight="1">
      <c r="Q717" s="290"/>
    </row>
    <row r="718" spans="17:17" ht="15.75" customHeight="1">
      <c r="Q718" s="290"/>
    </row>
    <row r="719" spans="17:17" ht="15.75" customHeight="1">
      <c r="Q719" s="290"/>
    </row>
    <row r="720" spans="17:17" ht="15.75" customHeight="1">
      <c r="Q720" s="290"/>
    </row>
    <row r="721" spans="17:17" ht="15.75" customHeight="1">
      <c r="Q721" s="290"/>
    </row>
    <row r="722" spans="17:17" ht="15.75" customHeight="1">
      <c r="Q722" s="290"/>
    </row>
    <row r="723" spans="17:17" ht="15.75" customHeight="1">
      <c r="Q723" s="290"/>
    </row>
    <row r="724" spans="17:17" ht="15.75" customHeight="1">
      <c r="Q724" s="290"/>
    </row>
    <row r="725" spans="17:17" ht="15.75" customHeight="1">
      <c r="Q725" s="290"/>
    </row>
    <row r="726" spans="17:17" ht="15.75" customHeight="1">
      <c r="Q726" s="290"/>
    </row>
    <row r="727" spans="17:17" ht="15.75" customHeight="1">
      <c r="Q727" s="290"/>
    </row>
    <row r="728" spans="17:17" ht="15.75" customHeight="1">
      <c r="Q728" s="290"/>
    </row>
    <row r="729" spans="17:17" ht="15.75" customHeight="1">
      <c r="Q729" s="290"/>
    </row>
    <row r="730" spans="17:17" ht="15.75" customHeight="1">
      <c r="Q730" s="290"/>
    </row>
    <row r="731" spans="17:17" ht="15.75" customHeight="1">
      <c r="Q731" s="290"/>
    </row>
    <row r="732" spans="17:17" ht="15.75" customHeight="1">
      <c r="Q732" s="290"/>
    </row>
    <row r="733" spans="17:17" ht="15.75" customHeight="1">
      <c r="Q733" s="290"/>
    </row>
    <row r="734" spans="17:17" ht="15.75" customHeight="1">
      <c r="Q734" s="290"/>
    </row>
    <row r="735" spans="17:17" ht="15.75" customHeight="1">
      <c r="Q735" s="290"/>
    </row>
    <row r="736" spans="17:17" ht="15.75" customHeight="1">
      <c r="Q736" s="290"/>
    </row>
    <row r="737" spans="17:17" ht="15.75" customHeight="1">
      <c r="Q737" s="290"/>
    </row>
    <row r="738" spans="17:17" ht="15.75" customHeight="1">
      <c r="Q738" s="290"/>
    </row>
    <row r="739" spans="17:17" ht="15.75" customHeight="1">
      <c r="Q739" s="290"/>
    </row>
    <row r="740" spans="17:17" ht="15.75" customHeight="1">
      <c r="Q740" s="290"/>
    </row>
    <row r="741" spans="17:17" ht="15.75" customHeight="1">
      <c r="Q741" s="290"/>
    </row>
    <row r="742" spans="17:17" ht="15.75" customHeight="1">
      <c r="Q742" s="290"/>
    </row>
    <row r="743" spans="17:17" ht="15.75" customHeight="1">
      <c r="Q743" s="290"/>
    </row>
    <row r="744" spans="17:17" ht="15.75" customHeight="1">
      <c r="Q744" s="290"/>
    </row>
    <row r="745" spans="17:17" ht="15.75" customHeight="1">
      <c r="Q745" s="290"/>
    </row>
    <row r="746" spans="17:17" ht="15.75" customHeight="1">
      <c r="Q746" s="290"/>
    </row>
    <row r="747" spans="17:17" ht="15.75" customHeight="1">
      <c r="Q747" s="290"/>
    </row>
    <row r="748" spans="17:17" ht="15.75" customHeight="1">
      <c r="Q748" s="290"/>
    </row>
    <row r="749" spans="17:17" ht="15.75" customHeight="1">
      <c r="Q749" s="290"/>
    </row>
    <row r="750" spans="17:17" ht="15.75" customHeight="1">
      <c r="Q750" s="290"/>
    </row>
    <row r="751" spans="17:17" ht="15.75" customHeight="1">
      <c r="Q751" s="290"/>
    </row>
    <row r="752" spans="17:17" ht="15.75" customHeight="1">
      <c r="Q752" s="290"/>
    </row>
    <row r="753" spans="17:17" ht="15.75" customHeight="1">
      <c r="Q753" s="290"/>
    </row>
    <row r="754" spans="17:17" ht="15.75" customHeight="1">
      <c r="Q754" s="290"/>
    </row>
    <row r="755" spans="17:17" ht="15.75" customHeight="1">
      <c r="Q755" s="290"/>
    </row>
    <row r="756" spans="17:17" ht="15.75" customHeight="1">
      <c r="Q756" s="290"/>
    </row>
    <row r="757" spans="17:17" ht="15.75" customHeight="1">
      <c r="Q757" s="290"/>
    </row>
    <row r="758" spans="17:17" ht="15.75" customHeight="1">
      <c r="Q758" s="290"/>
    </row>
    <row r="759" spans="17:17" ht="15.75" customHeight="1">
      <c r="Q759" s="290"/>
    </row>
    <row r="760" spans="17:17" ht="15.75" customHeight="1">
      <c r="Q760" s="290"/>
    </row>
    <row r="761" spans="17:17" ht="15.75" customHeight="1">
      <c r="Q761" s="290"/>
    </row>
    <row r="762" spans="17:17" ht="15.75" customHeight="1">
      <c r="Q762" s="290"/>
    </row>
    <row r="763" spans="17:17" ht="15.75" customHeight="1">
      <c r="Q763" s="290"/>
    </row>
    <row r="764" spans="17:17" ht="15.75" customHeight="1">
      <c r="Q764" s="290"/>
    </row>
    <row r="765" spans="17:17" ht="15.75" customHeight="1">
      <c r="Q765" s="290"/>
    </row>
    <row r="766" spans="17:17" ht="15.75" customHeight="1">
      <c r="Q766" s="290"/>
    </row>
    <row r="767" spans="17:17" ht="15.75" customHeight="1">
      <c r="Q767" s="290"/>
    </row>
    <row r="768" spans="17:17" ht="15.75" customHeight="1">
      <c r="Q768" s="290"/>
    </row>
    <row r="769" spans="17:17" ht="15.75" customHeight="1">
      <c r="Q769" s="290"/>
    </row>
    <row r="770" spans="17:17" ht="15.75" customHeight="1">
      <c r="Q770" s="290"/>
    </row>
    <row r="771" spans="17:17" ht="15.75" customHeight="1">
      <c r="Q771" s="290"/>
    </row>
    <row r="772" spans="17:17" ht="15.75" customHeight="1">
      <c r="Q772" s="290"/>
    </row>
    <row r="773" spans="17:17" ht="15.75" customHeight="1">
      <c r="Q773" s="290"/>
    </row>
    <row r="774" spans="17:17" ht="15.75" customHeight="1">
      <c r="Q774" s="290"/>
    </row>
    <row r="775" spans="17:17" ht="15.75" customHeight="1">
      <c r="Q775" s="290"/>
    </row>
    <row r="776" spans="17:17" ht="15.75" customHeight="1">
      <c r="Q776" s="290"/>
    </row>
    <row r="777" spans="17:17" ht="15.75" customHeight="1">
      <c r="Q777" s="290"/>
    </row>
    <row r="778" spans="17:17" ht="15.75" customHeight="1">
      <c r="Q778" s="290"/>
    </row>
    <row r="779" spans="17:17" ht="15.75" customHeight="1">
      <c r="Q779" s="290"/>
    </row>
    <row r="780" spans="17:17" ht="15.75" customHeight="1">
      <c r="Q780" s="290"/>
    </row>
    <row r="781" spans="17:17" ht="15.75" customHeight="1">
      <c r="Q781" s="290"/>
    </row>
    <row r="782" spans="17:17" ht="15.75" customHeight="1">
      <c r="Q782" s="290"/>
    </row>
    <row r="783" spans="17:17" ht="15.75" customHeight="1">
      <c r="Q783" s="290"/>
    </row>
    <row r="784" spans="17:17" ht="15.75" customHeight="1">
      <c r="Q784" s="290"/>
    </row>
    <row r="785" spans="17:17" ht="15.75" customHeight="1">
      <c r="Q785" s="290"/>
    </row>
    <row r="786" spans="17:17" ht="15.75" customHeight="1">
      <c r="Q786" s="290"/>
    </row>
    <row r="787" spans="17:17" ht="15.75" customHeight="1">
      <c r="Q787" s="290"/>
    </row>
    <row r="788" spans="17:17" ht="15.75" customHeight="1">
      <c r="Q788" s="290"/>
    </row>
    <row r="789" spans="17:17" ht="15.75" customHeight="1">
      <c r="Q789" s="290"/>
    </row>
    <row r="790" spans="17:17" ht="15.75" customHeight="1">
      <c r="Q790" s="290"/>
    </row>
    <row r="791" spans="17:17" ht="15.75" customHeight="1">
      <c r="Q791" s="290"/>
    </row>
    <row r="792" spans="17:17" ht="15.75" customHeight="1">
      <c r="Q792" s="290"/>
    </row>
    <row r="793" spans="17:17" ht="15.75" customHeight="1">
      <c r="Q793" s="290"/>
    </row>
    <row r="794" spans="17:17" ht="15.75" customHeight="1">
      <c r="Q794" s="290"/>
    </row>
    <row r="795" spans="17:17" ht="15.75" customHeight="1">
      <c r="Q795" s="290"/>
    </row>
    <row r="796" spans="17:17" ht="15.75" customHeight="1">
      <c r="Q796" s="290"/>
    </row>
    <row r="797" spans="17:17" ht="15.75" customHeight="1">
      <c r="Q797" s="290"/>
    </row>
    <row r="798" spans="17:17" ht="15.75" customHeight="1">
      <c r="Q798" s="290"/>
    </row>
    <row r="799" spans="17:17" ht="15.75" customHeight="1">
      <c r="Q799" s="290"/>
    </row>
    <row r="800" spans="17:17" ht="15.75" customHeight="1">
      <c r="Q800" s="290"/>
    </row>
    <row r="801" spans="17:17" ht="15.75" customHeight="1">
      <c r="Q801" s="290"/>
    </row>
    <row r="802" spans="17:17" ht="15.75" customHeight="1">
      <c r="Q802" s="290"/>
    </row>
    <row r="803" spans="17:17" ht="15.75" customHeight="1">
      <c r="Q803" s="290"/>
    </row>
    <row r="804" spans="17:17" ht="15.75" customHeight="1">
      <c r="Q804" s="290"/>
    </row>
    <row r="805" spans="17:17" ht="15.75" customHeight="1">
      <c r="Q805" s="290"/>
    </row>
    <row r="806" spans="17:17" ht="15.75" customHeight="1">
      <c r="Q806" s="290"/>
    </row>
    <row r="807" spans="17:17" ht="15.75" customHeight="1">
      <c r="Q807" s="290"/>
    </row>
    <row r="808" spans="17:17" ht="15.75" customHeight="1">
      <c r="Q808" s="290"/>
    </row>
    <row r="809" spans="17:17" ht="15.75" customHeight="1">
      <c r="Q809" s="290"/>
    </row>
    <row r="810" spans="17:17" ht="15.75" customHeight="1">
      <c r="Q810" s="290"/>
    </row>
    <row r="811" spans="17:17" ht="15.75" customHeight="1">
      <c r="Q811" s="290"/>
    </row>
    <row r="812" spans="17:17" ht="15.75" customHeight="1">
      <c r="Q812" s="290"/>
    </row>
    <row r="813" spans="17:17" ht="15.75" customHeight="1">
      <c r="Q813" s="290"/>
    </row>
    <row r="814" spans="17:17" ht="15.75" customHeight="1">
      <c r="Q814" s="290"/>
    </row>
    <row r="815" spans="17:17" ht="15.75" customHeight="1">
      <c r="Q815" s="290"/>
    </row>
    <row r="816" spans="17:17" ht="15.75" customHeight="1">
      <c r="Q816" s="290"/>
    </row>
    <row r="817" spans="17:17" ht="15.75" customHeight="1">
      <c r="Q817" s="290"/>
    </row>
    <row r="818" spans="17:17" ht="15.75" customHeight="1">
      <c r="Q818" s="290"/>
    </row>
    <row r="819" spans="17:17" ht="15.75" customHeight="1">
      <c r="Q819" s="290"/>
    </row>
    <row r="820" spans="17:17" ht="15.75" customHeight="1">
      <c r="Q820" s="290"/>
    </row>
    <row r="821" spans="17:17" ht="15.75" customHeight="1">
      <c r="Q821" s="290"/>
    </row>
    <row r="822" spans="17:17" ht="15.75" customHeight="1">
      <c r="Q822" s="290"/>
    </row>
    <row r="823" spans="17:17" ht="15.75" customHeight="1">
      <c r="Q823" s="290"/>
    </row>
    <row r="824" spans="17:17" ht="15.75" customHeight="1">
      <c r="Q824" s="290"/>
    </row>
    <row r="825" spans="17:17" ht="15.75" customHeight="1">
      <c r="Q825" s="290"/>
    </row>
    <row r="826" spans="17:17" ht="15.75" customHeight="1">
      <c r="Q826" s="290"/>
    </row>
    <row r="827" spans="17:17" ht="15.75" customHeight="1">
      <c r="Q827" s="290"/>
    </row>
    <row r="828" spans="17:17" ht="15.75" customHeight="1">
      <c r="Q828" s="290"/>
    </row>
    <row r="829" spans="17:17" ht="15.75" customHeight="1">
      <c r="Q829" s="290"/>
    </row>
    <row r="830" spans="17:17" ht="15.75" customHeight="1">
      <c r="Q830" s="290"/>
    </row>
    <row r="831" spans="17:17" ht="15.75" customHeight="1">
      <c r="Q831" s="290"/>
    </row>
    <row r="832" spans="17:17" ht="15.75" customHeight="1">
      <c r="Q832" s="290"/>
    </row>
    <row r="833" spans="17:17" ht="15.75" customHeight="1">
      <c r="Q833" s="290"/>
    </row>
    <row r="834" spans="17:17" ht="15.75" customHeight="1">
      <c r="Q834" s="290"/>
    </row>
    <row r="835" spans="17:17" ht="15.75" customHeight="1">
      <c r="Q835" s="290"/>
    </row>
    <row r="836" spans="17:17" ht="15.75" customHeight="1">
      <c r="Q836" s="290"/>
    </row>
    <row r="837" spans="17:17" ht="15.75" customHeight="1">
      <c r="Q837" s="290"/>
    </row>
    <row r="838" spans="17:17" ht="15.75" customHeight="1">
      <c r="Q838" s="290"/>
    </row>
    <row r="839" spans="17:17" ht="15.75" customHeight="1">
      <c r="Q839" s="290"/>
    </row>
    <row r="840" spans="17:17" ht="15.75" customHeight="1">
      <c r="Q840" s="290"/>
    </row>
    <row r="841" spans="17:17" ht="15.75" customHeight="1">
      <c r="Q841" s="290"/>
    </row>
    <row r="842" spans="17:17" ht="15.75" customHeight="1">
      <c r="Q842" s="290"/>
    </row>
    <row r="843" spans="17:17" ht="15.75" customHeight="1">
      <c r="Q843" s="290"/>
    </row>
    <row r="844" spans="17:17" ht="15.75" customHeight="1">
      <c r="Q844" s="290"/>
    </row>
    <row r="845" spans="17:17" ht="15.75" customHeight="1">
      <c r="Q845" s="290"/>
    </row>
    <row r="846" spans="17:17" ht="15.75" customHeight="1">
      <c r="Q846" s="290"/>
    </row>
    <row r="847" spans="17:17" ht="15.75" customHeight="1">
      <c r="Q847" s="290"/>
    </row>
    <row r="848" spans="17:17" ht="15.75" customHeight="1">
      <c r="Q848" s="290"/>
    </row>
    <row r="849" spans="17:17" ht="15.75" customHeight="1">
      <c r="Q849" s="290"/>
    </row>
    <row r="850" spans="17:17" ht="15.75" customHeight="1">
      <c r="Q850" s="290"/>
    </row>
    <row r="851" spans="17:17" ht="15.75" customHeight="1">
      <c r="Q851" s="290"/>
    </row>
    <row r="852" spans="17:17" ht="15.75" customHeight="1">
      <c r="Q852" s="290"/>
    </row>
    <row r="853" spans="17:17" ht="15.75" customHeight="1">
      <c r="Q853" s="290"/>
    </row>
    <row r="854" spans="17:17" ht="15.75" customHeight="1">
      <c r="Q854" s="290"/>
    </row>
    <row r="855" spans="17:17" ht="15.75" customHeight="1">
      <c r="Q855" s="290"/>
    </row>
    <row r="856" spans="17:17" ht="15.75" customHeight="1">
      <c r="Q856" s="290"/>
    </row>
    <row r="857" spans="17:17" ht="15.75" customHeight="1">
      <c r="Q857" s="290"/>
    </row>
    <row r="858" spans="17:17" ht="15.75" customHeight="1">
      <c r="Q858" s="290"/>
    </row>
    <row r="859" spans="17:17" ht="15.75" customHeight="1">
      <c r="Q859" s="290"/>
    </row>
    <row r="860" spans="17:17" ht="15.75" customHeight="1">
      <c r="Q860" s="290"/>
    </row>
    <row r="861" spans="17:17" ht="15.75" customHeight="1">
      <c r="Q861" s="290"/>
    </row>
    <row r="862" spans="17:17" ht="15.75" customHeight="1">
      <c r="Q862" s="290"/>
    </row>
    <row r="863" spans="17:17" ht="15.75" customHeight="1">
      <c r="Q863" s="290"/>
    </row>
    <row r="864" spans="17:17" ht="15.75" customHeight="1">
      <c r="Q864" s="290"/>
    </row>
    <row r="865" spans="17:17" ht="15.75" customHeight="1">
      <c r="Q865" s="290"/>
    </row>
    <row r="866" spans="17:17" ht="15.75" customHeight="1">
      <c r="Q866" s="290"/>
    </row>
    <row r="867" spans="17:17" ht="15.75" customHeight="1">
      <c r="Q867" s="290"/>
    </row>
    <row r="868" spans="17:17" ht="15.75" customHeight="1">
      <c r="Q868" s="290"/>
    </row>
    <row r="869" spans="17:17" ht="15.75" customHeight="1">
      <c r="Q869" s="290"/>
    </row>
    <row r="870" spans="17:17" ht="15.75" customHeight="1">
      <c r="Q870" s="290"/>
    </row>
    <row r="871" spans="17:17" ht="15.75" customHeight="1">
      <c r="Q871" s="290"/>
    </row>
    <row r="872" spans="17:17" ht="15.75" customHeight="1">
      <c r="Q872" s="290"/>
    </row>
    <row r="873" spans="17:17" ht="15.75" customHeight="1">
      <c r="Q873" s="290"/>
    </row>
    <row r="874" spans="17:17" ht="15.75" customHeight="1">
      <c r="Q874" s="290"/>
    </row>
    <row r="875" spans="17:17" ht="15.75" customHeight="1">
      <c r="Q875" s="290"/>
    </row>
    <row r="876" spans="17:17" ht="15.75" customHeight="1">
      <c r="Q876" s="290"/>
    </row>
    <row r="877" spans="17:17" ht="15.75" customHeight="1">
      <c r="Q877" s="290"/>
    </row>
    <row r="878" spans="17:17" ht="15.75" customHeight="1">
      <c r="Q878" s="290"/>
    </row>
    <row r="879" spans="17:17" ht="15.75" customHeight="1">
      <c r="Q879" s="290"/>
    </row>
    <row r="880" spans="17:17" ht="15.75" customHeight="1">
      <c r="Q880" s="290"/>
    </row>
    <row r="881" spans="17:17" ht="15.75" customHeight="1">
      <c r="Q881" s="290"/>
    </row>
    <row r="882" spans="17:17" ht="15.75" customHeight="1">
      <c r="Q882" s="290"/>
    </row>
    <row r="883" spans="17:17" ht="15.75" customHeight="1">
      <c r="Q883" s="290"/>
    </row>
    <row r="884" spans="17:17" ht="15.75" customHeight="1">
      <c r="Q884" s="290"/>
    </row>
    <row r="885" spans="17:17" ht="15.75" customHeight="1">
      <c r="Q885" s="290"/>
    </row>
    <row r="886" spans="17:17" ht="15.75" customHeight="1">
      <c r="Q886" s="290"/>
    </row>
    <row r="887" spans="17:17" ht="15.75" customHeight="1">
      <c r="Q887" s="290"/>
    </row>
    <row r="888" spans="17:17" ht="15.75" customHeight="1">
      <c r="Q888" s="290"/>
    </row>
    <row r="889" spans="17:17" ht="15.75" customHeight="1">
      <c r="Q889" s="290"/>
    </row>
    <row r="890" spans="17:17" ht="15.75" customHeight="1">
      <c r="Q890" s="290"/>
    </row>
    <row r="891" spans="17:17" ht="15.75" customHeight="1">
      <c r="Q891" s="290"/>
    </row>
    <row r="892" spans="17:17" ht="15.75" customHeight="1">
      <c r="Q892" s="290"/>
    </row>
    <row r="893" spans="17:17" ht="15.75" customHeight="1">
      <c r="Q893" s="290"/>
    </row>
    <row r="894" spans="17:17" ht="15.75" customHeight="1">
      <c r="Q894" s="290"/>
    </row>
    <row r="895" spans="17:17" ht="15.75" customHeight="1">
      <c r="Q895" s="290"/>
    </row>
    <row r="896" spans="17:17" ht="15.75" customHeight="1">
      <c r="Q896" s="290"/>
    </row>
    <row r="897" spans="17:17" ht="15.75" customHeight="1">
      <c r="Q897" s="290"/>
    </row>
    <row r="898" spans="17:17" ht="15.75" customHeight="1">
      <c r="Q898" s="290"/>
    </row>
    <row r="899" spans="17:17" ht="15.75" customHeight="1">
      <c r="Q899" s="290"/>
    </row>
    <row r="900" spans="17:17" ht="15.75" customHeight="1">
      <c r="Q900" s="290"/>
    </row>
    <row r="901" spans="17:17" ht="15.75" customHeight="1">
      <c r="Q901" s="290"/>
    </row>
    <row r="902" spans="17:17" ht="15.75" customHeight="1">
      <c r="Q902" s="290"/>
    </row>
    <row r="903" spans="17:17" ht="15.75" customHeight="1">
      <c r="Q903" s="290"/>
    </row>
    <row r="904" spans="17:17" ht="15.75" customHeight="1">
      <c r="Q904" s="290"/>
    </row>
    <row r="905" spans="17:17" ht="15.75" customHeight="1">
      <c r="Q905" s="290"/>
    </row>
    <row r="906" spans="17:17" ht="15.75" customHeight="1">
      <c r="Q906" s="290"/>
    </row>
    <row r="907" spans="17:17" ht="15.75" customHeight="1">
      <c r="Q907" s="290"/>
    </row>
    <row r="908" spans="17:17" ht="15.75" customHeight="1">
      <c r="Q908" s="290"/>
    </row>
    <row r="909" spans="17:17" ht="15.75" customHeight="1">
      <c r="Q909" s="290"/>
    </row>
    <row r="910" spans="17:17" ht="15.75" customHeight="1">
      <c r="Q910" s="290"/>
    </row>
    <row r="911" spans="17:17" ht="15.75" customHeight="1">
      <c r="Q911" s="290"/>
    </row>
    <row r="912" spans="17:17" ht="15.75" customHeight="1">
      <c r="Q912" s="290"/>
    </row>
    <row r="913" spans="17:17" ht="15.75" customHeight="1">
      <c r="Q913" s="290"/>
    </row>
    <row r="914" spans="17:17" ht="15.75" customHeight="1">
      <c r="Q914" s="290"/>
    </row>
    <row r="915" spans="17:17" ht="15.75" customHeight="1">
      <c r="Q915" s="290"/>
    </row>
    <row r="916" spans="17:17" ht="15.75" customHeight="1">
      <c r="Q916" s="290"/>
    </row>
    <row r="917" spans="17:17" ht="15.75" customHeight="1">
      <c r="Q917" s="290"/>
    </row>
    <row r="918" spans="17:17" ht="15.75" customHeight="1">
      <c r="Q918" s="290"/>
    </row>
    <row r="919" spans="17:17" ht="15.75" customHeight="1">
      <c r="Q919" s="290"/>
    </row>
    <row r="920" spans="17:17" ht="15.75" customHeight="1">
      <c r="Q920" s="290"/>
    </row>
    <row r="921" spans="17:17" ht="15.75" customHeight="1">
      <c r="Q921" s="290"/>
    </row>
    <row r="922" spans="17:17" ht="15.75" customHeight="1">
      <c r="Q922" s="290"/>
    </row>
    <row r="923" spans="17:17" ht="15.75" customHeight="1">
      <c r="Q923" s="290"/>
    </row>
    <row r="924" spans="17:17" ht="15.75" customHeight="1">
      <c r="Q924" s="290"/>
    </row>
    <row r="925" spans="17:17" ht="15.75" customHeight="1">
      <c r="Q925" s="290"/>
    </row>
    <row r="926" spans="17:17" ht="15.75" customHeight="1">
      <c r="Q926" s="290"/>
    </row>
    <row r="927" spans="17:17" ht="15.75" customHeight="1">
      <c r="Q927" s="290"/>
    </row>
    <row r="928" spans="17:17" ht="15.75" customHeight="1">
      <c r="Q928" s="290"/>
    </row>
    <row r="929" spans="17:17" ht="15.75" customHeight="1">
      <c r="Q929" s="290"/>
    </row>
    <row r="930" spans="17:17" ht="15.75" customHeight="1">
      <c r="Q930" s="290"/>
    </row>
    <row r="931" spans="17:17" ht="15.75" customHeight="1">
      <c r="Q931" s="290"/>
    </row>
    <row r="932" spans="17:17" ht="15.75" customHeight="1">
      <c r="Q932" s="290"/>
    </row>
    <row r="933" spans="17:17" ht="15.75" customHeight="1">
      <c r="Q933" s="290"/>
    </row>
    <row r="934" spans="17:17" ht="15.75" customHeight="1">
      <c r="Q934" s="290"/>
    </row>
    <row r="935" spans="17:17" ht="15.75" customHeight="1">
      <c r="Q935" s="290"/>
    </row>
    <row r="936" spans="17:17" ht="15.75" customHeight="1">
      <c r="Q936" s="290"/>
    </row>
    <row r="937" spans="17:17" ht="15.75" customHeight="1">
      <c r="Q937" s="290"/>
    </row>
    <row r="938" spans="17:17" ht="15.75" customHeight="1">
      <c r="Q938" s="290"/>
    </row>
    <row r="939" spans="17:17" ht="15.75" customHeight="1">
      <c r="Q939" s="290"/>
    </row>
    <row r="940" spans="17:17" ht="15.75" customHeight="1">
      <c r="Q940" s="290"/>
    </row>
    <row r="941" spans="17:17" ht="15.75" customHeight="1">
      <c r="Q941" s="290"/>
    </row>
    <row r="942" spans="17:17" ht="15.75" customHeight="1">
      <c r="Q942" s="290"/>
    </row>
    <row r="943" spans="17:17" ht="15.75" customHeight="1">
      <c r="Q943" s="290"/>
    </row>
    <row r="944" spans="17:17" ht="15.75" customHeight="1">
      <c r="Q944" s="290"/>
    </row>
    <row r="945" spans="17:17" ht="15.75" customHeight="1">
      <c r="Q945" s="290"/>
    </row>
    <row r="946" spans="17:17" ht="15.75" customHeight="1">
      <c r="Q946" s="290"/>
    </row>
    <row r="947" spans="17:17" ht="15.75" customHeight="1">
      <c r="Q947" s="290"/>
    </row>
    <row r="948" spans="17:17" ht="15.75" customHeight="1">
      <c r="Q948" s="290"/>
    </row>
    <row r="949" spans="17:17" ht="15.75" customHeight="1">
      <c r="Q949" s="290"/>
    </row>
    <row r="950" spans="17:17" ht="15.75" customHeight="1">
      <c r="Q950" s="290"/>
    </row>
    <row r="951" spans="17:17" ht="15.75" customHeight="1">
      <c r="Q951" s="290"/>
    </row>
    <row r="952" spans="17:17" ht="15.75" customHeight="1">
      <c r="Q952" s="290"/>
    </row>
    <row r="953" spans="17:17" ht="15.75" customHeight="1">
      <c r="Q953" s="290"/>
    </row>
    <row r="954" spans="17:17" ht="15.75" customHeight="1">
      <c r="Q954" s="290"/>
    </row>
    <row r="955" spans="17:17" ht="15.75" customHeight="1">
      <c r="Q955" s="290"/>
    </row>
    <row r="956" spans="17:17" ht="15.75" customHeight="1">
      <c r="Q956" s="290"/>
    </row>
    <row r="957" spans="17:17" ht="15.75" customHeight="1">
      <c r="Q957" s="290"/>
    </row>
    <row r="958" spans="17:17" ht="15.75" customHeight="1">
      <c r="Q958" s="290"/>
    </row>
    <row r="959" spans="17:17" ht="15.75" customHeight="1">
      <c r="Q959" s="290"/>
    </row>
    <row r="960" spans="17:17" ht="15.75" customHeight="1">
      <c r="Q960" s="290"/>
    </row>
    <row r="961" spans="17:17" ht="15.75" customHeight="1">
      <c r="Q961" s="290"/>
    </row>
    <row r="962" spans="17:17" ht="15.75" customHeight="1">
      <c r="Q962" s="290"/>
    </row>
    <row r="963" spans="17:17" ht="15.75" customHeight="1">
      <c r="Q963" s="290"/>
    </row>
    <row r="964" spans="17:17" ht="15.75" customHeight="1">
      <c r="Q964" s="290"/>
    </row>
    <row r="965" spans="17:17" ht="15.75" customHeight="1">
      <c r="Q965" s="290"/>
    </row>
    <row r="966" spans="17:17" ht="15.75" customHeight="1">
      <c r="Q966" s="290"/>
    </row>
    <row r="967" spans="17:17" ht="15.75" customHeight="1">
      <c r="Q967" s="290"/>
    </row>
    <row r="968" spans="17:17" ht="15.75" customHeight="1">
      <c r="Q968" s="290"/>
    </row>
    <row r="969" spans="17:17" ht="15.75" customHeight="1">
      <c r="Q969" s="290"/>
    </row>
    <row r="970" spans="17:17" ht="15.75" customHeight="1">
      <c r="Q970" s="290"/>
    </row>
    <row r="971" spans="17:17" ht="15.75" customHeight="1">
      <c r="Q971" s="290"/>
    </row>
    <row r="972" spans="17:17" ht="15.75" customHeight="1">
      <c r="Q972" s="290"/>
    </row>
    <row r="973" spans="17:17" ht="15.75" customHeight="1">
      <c r="Q973" s="290"/>
    </row>
    <row r="974" spans="17:17" ht="15.75" customHeight="1">
      <c r="Q974" s="290"/>
    </row>
    <row r="975" spans="17:17" ht="15.75" customHeight="1">
      <c r="Q975" s="290"/>
    </row>
  </sheetData>
  <mergeCells count="27">
    <mergeCell ref="J1:M1"/>
    <mergeCell ref="A2:W2"/>
    <mergeCell ref="A4:A6"/>
    <mergeCell ref="B4:B6"/>
    <mergeCell ref="C4:C6"/>
    <mergeCell ref="D4:D6"/>
    <mergeCell ref="E4:E6"/>
    <mergeCell ref="L5:L6"/>
    <mergeCell ref="F4:F6"/>
    <mergeCell ref="G4:G6"/>
    <mergeCell ref="H4:H6"/>
    <mergeCell ref="I4:I6"/>
    <mergeCell ref="J4:J6"/>
    <mergeCell ref="K4:K6"/>
    <mergeCell ref="M4:M6"/>
    <mergeCell ref="N4:N6"/>
    <mergeCell ref="X4:X6"/>
    <mergeCell ref="T4:T6"/>
    <mergeCell ref="O4:P4"/>
    <mergeCell ref="O5:O6"/>
    <mergeCell ref="P5:P6"/>
    <mergeCell ref="R28:R33"/>
    <mergeCell ref="U4:U6"/>
    <mergeCell ref="V4:V6"/>
    <mergeCell ref="W4:W6"/>
    <mergeCell ref="S4:S6"/>
    <mergeCell ref="R4:R6"/>
  </mergeCells>
  <hyperlinks>
    <hyperlink ref="U10" r:id="rId1" xr:uid="{00000000-0004-0000-0A00-000000000000}"/>
    <hyperlink ref="X10" r:id="rId2" xr:uid="{00000000-0004-0000-0A00-000001000000}"/>
    <hyperlink ref="U11" r:id="rId3" xr:uid="{00000000-0004-0000-0A00-000002000000}"/>
    <hyperlink ref="X11" r:id="rId4" xr:uid="{00000000-0004-0000-0A00-000003000000}"/>
    <hyperlink ref="U12" r:id="rId5" xr:uid="{00000000-0004-0000-0A00-000004000000}"/>
    <hyperlink ref="X12" r:id="rId6" xr:uid="{00000000-0004-0000-0A00-000005000000}"/>
    <hyperlink ref="U18" r:id="rId7" xr:uid="{00000000-0004-0000-0A00-000006000000}"/>
    <hyperlink ref="U20" r:id="rId8" xr:uid="{00000000-0004-0000-0A00-000007000000}"/>
    <hyperlink ref="U21" r:id="rId9" xr:uid="{00000000-0004-0000-0A00-000008000000}"/>
    <hyperlink ref="U25" r:id="rId10" xr:uid="{00000000-0004-0000-0A00-000009000000}"/>
    <hyperlink ref="U35" r:id="rId11" xr:uid="{00000000-0004-0000-0A00-00000A000000}"/>
    <hyperlink ref="X35" r:id="rId12" xr:uid="{00000000-0004-0000-0A00-00000B000000}"/>
    <hyperlink ref="X36" r:id="rId13" xr:uid="{00000000-0004-0000-0A00-00000C000000}"/>
    <hyperlink ref="X38" r:id="rId14" xr:uid="{00000000-0004-0000-0A00-00000D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975"/>
  <sheetViews>
    <sheetView topLeftCell="A2" workbookViewId="0"/>
  </sheetViews>
  <sheetFormatPr defaultColWidth="14.42578125" defaultRowHeight="15" customHeight="1"/>
  <cols>
    <col min="1" max="1" width="6.140625" customWidth="1"/>
    <col min="2" max="2" width="18.140625" customWidth="1"/>
    <col min="3" max="3" width="83.42578125" customWidth="1"/>
    <col min="4" max="4" width="30.42578125" customWidth="1"/>
    <col min="5" max="5" width="22.28515625" customWidth="1"/>
    <col min="6" max="6" width="15.85546875" customWidth="1"/>
    <col min="7" max="7" width="14.42578125" customWidth="1"/>
    <col min="8" max="8" width="20.85546875" customWidth="1"/>
    <col min="9" max="9" width="14.140625" customWidth="1"/>
    <col min="10" max="10" width="16.28515625" customWidth="1"/>
    <col min="11" max="11" width="14.42578125" customWidth="1"/>
    <col min="12" max="12" width="14.140625" customWidth="1"/>
    <col min="13" max="13" width="6.7109375" customWidth="1"/>
    <col min="14" max="14" width="14.42578125" customWidth="1"/>
    <col min="15" max="15" width="55.85546875" customWidth="1"/>
    <col min="16" max="16" width="24.140625" customWidth="1"/>
    <col min="17" max="17" width="39.7109375" customWidth="1"/>
    <col min="18" max="19" width="16.28515625" customWidth="1"/>
    <col min="20" max="20" width="35.85546875" hidden="1" customWidth="1"/>
  </cols>
  <sheetData>
    <row r="1" spans="1:20" ht="87" hidden="1" customHeight="1">
      <c r="A1" s="164"/>
      <c r="B1" s="2"/>
      <c r="C1" s="2"/>
      <c r="D1" s="3"/>
      <c r="E1" s="3"/>
      <c r="F1" s="3"/>
      <c r="G1" s="4"/>
      <c r="H1" s="4"/>
      <c r="I1" s="251"/>
      <c r="J1" s="131" t="s">
        <v>0</v>
      </c>
      <c r="K1" s="131"/>
      <c r="L1" s="131"/>
      <c r="M1" s="252"/>
      <c r="N1" s="7"/>
      <c r="O1" s="7"/>
      <c r="P1" s="7"/>
      <c r="Q1" s="7"/>
      <c r="R1" s="7"/>
      <c r="S1" s="7"/>
      <c r="T1" s="7"/>
    </row>
    <row r="2" spans="1:20" ht="64.5" customHeight="1">
      <c r="A2" s="359" t="s">
        <v>73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8"/>
      <c r="Q2" s="7"/>
      <c r="R2" s="7"/>
      <c r="S2" s="7"/>
      <c r="T2" s="7"/>
    </row>
    <row r="3" spans="1:20" ht="15" customHeight="1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55"/>
      <c r="L3" s="55"/>
      <c r="M3" s="252"/>
      <c r="N3" s="7"/>
      <c r="O3" s="7"/>
      <c r="P3" s="7"/>
      <c r="Q3" s="7"/>
      <c r="R3" s="7"/>
      <c r="S3" s="7"/>
      <c r="T3" s="7"/>
    </row>
    <row r="4" spans="1:20" ht="15.75" customHeight="1">
      <c r="A4" s="377" t="s">
        <v>2</v>
      </c>
      <c r="B4" s="377" t="s">
        <v>123</v>
      </c>
      <c r="C4" s="377" t="s">
        <v>3</v>
      </c>
      <c r="D4" s="377" t="s">
        <v>4</v>
      </c>
      <c r="E4" s="377" t="s">
        <v>5</v>
      </c>
      <c r="F4" s="377" t="s">
        <v>6</v>
      </c>
      <c r="G4" s="377" t="s">
        <v>7</v>
      </c>
      <c r="H4" s="377" t="s">
        <v>8</v>
      </c>
      <c r="I4" s="377" t="s">
        <v>9</v>
      </c>
      <c r="J4" s="377" t="s">
        <v>10</v>
      </c>
      <c r="K4" s="376" t="s">
        <v>14</v>
      </c>
      <c r="L4" s="376" t="s">
        <v>15</v>
      </c>
      <c r="M4" s="384"/>
      <c r="N4" s="376" t="s">
        <v>416</v>
      </c>
      <c r="O4" s="376" t="s">
        <v>16</v>
      </c>
      <c r="P4" s="376" t="s">
        <v>16</v>
      </c>
      <c r="Q4" s="376" t="s">
        <v>17</v>
      </c>
      <c r="R4" s="376" t="s">
        <v>18</v>
      </c>
      <c r="S4" s="376" t="s">
        <v>19</v>
      </c>
      <c r="T4" s="376" t="s">
        <v>20</v>
      </c>
    </row>
    <row r="5" spans="1:20" ht="16.5" customHeight="1">
      <c r="A5" s="361"/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58"/>
      <c r="N5" s="361"/>
      <c r="O5" s="361"/>
      <c r="P5" s="361"/>
      <c r="Q5" s="361"/>
      <c r="R5" s="361"/>
      <c r="S5" s="361"/>
      <c r="T5" s="361"/>
    </row>
    <row r="6" spans="1:20" ht="45.75" customHeight="1">
      <c r="A6" s="362"/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58"/>
      <c r="N6" s="362"/>
      <c r="O6" s="362"/>
      <c r="P6" s="362"/>
      <c r="Q6" s="362"/>
      <c r="R6" s="362"/>
      <c r="S6" s="362"/>
      <c r="T6" s="362"/>
    </row>
    <row r="7" spans="1:20" ht="18" customHeight="1">
      <c r="A7" s="27">
        <v>1</v>
      </c>
      <c r="B7" s="27"/>
      <c r="C7" s="27">
        <v>2</v>
      </c>
      <c r="D7" s="142">
        <v>3</v>
      </c>
      <c r="E7" s="142">
        <v>4</v>
      </c>
      <c r="F7" s="142">
        <v>5</v>
      </c>
      <c r="G7" s="286">
        <v>6</v>
      </c>
      <c r="H7" s="286">
        <v>7</v>
      </c>
      <c r="I7" s="142">
        <v>8</v>
      </c>
      <c r="J7" s="142">
        <v>9</v>
      </c>
      <c r="K7" s="27">
        <v>10</v>
      </c>
      <c r="L7" s="27">
        <v>11</v>
      </c>
      <c r="M7" s="197"/>
      <c r="N7" s="27">
        <v>13</v>
      </c>
      <c r="O7" s="27">
        <v>14</v>
      </c>
      <c r="P7" s="27"/>
      <c r="Q7" s="257"/>
      <c r="R7" s="27">
        <v>15</v>
      </c>
      <c r="S7" s="27">
        <v>16</v>
      </c>
      <c r="T7" s="257"/>
    </row>
    <row r="8" spans="1:20" ht="18" customHeight="1">
      <c r="A8" s="258" t="s">
        <v>417</v>
      </c>
      <c r="B8" s="258" t="s">
        <v>417</v>
      </c>
      <c r="C8" s="258" t="s">
        <v>71</v>
      </c>
      <c r="D8" s="258" t="s">
        <v>417</v>
      </c>
      <c r="E8" s="258" t="s">
        <v>417</v>
      </c>
      <c r="F8" s="258" t="s">
        <v>417</v>
      </c>
      <c r="G8" s="258" t="s">
        <v>417</v>
      </c>
      <c r="H8" s="258" t="s">
        <v>417</v>
      </c>
      <c r="I8" s="260">
        <f>SUM(I9:I17)</f>
        <v>552549.49</v>
      </c>
      <c r="J8" s="260">
        <f>SUM(J9:J17)</f>
        <v>485649.65600000002</v>
      </c>
      <c r="K8" s="260">
        <f>SUM(K9:K18)</f>
        <v>52556.520999999993</v>
      </c>
      <c r="L8" s="262">
        <f>SUM(L9:L17)</f>
        <v>3000</v>
      </c>
      <c r="M8" s="261"/>
      <c r="N8" s="262">
        <f>SUM(N9:N17)</f>
        <v>444158.35200000001</v>
      </c>
      <c r="O8" s="258" t="s">
        <v>417</v>
      </c>
      <c r="P8" s="258"/>
      <c r="Q8" s="258" t="s">
        <v>417</v>
      </c>
      <c r="R8" s="258" t="s">
        <v>417</v>
      </c>
      <c r="S8" s="258" t="s">
        <v>417</v>
      </c>
      <c r="T8" s="292"/>
    </row>
    <row r="9" spans="1:20" ht="60.75" customHeight="1">
      <c r="A9" s="27">
        <v>1</v>
      </c>
      <c r="B9" s="17" t="s">
        <v>367</v>
      </c>
      <c r="C9" s="17" t="s">
        <v>74</v>
      </c>
      <c r="D9" s="18" t="s">
        <v>75</v>
      </c>
      <c r="E9" s="19" t="s">
        <v>76</v>
      </c>
      <c r="F9" s="286" t="s">
        <v>77</v>
      </c>
      <c r="G9" s="23" t="s">
        <v>46</v>
      </c>
      <c r="H9" s="268" t="s">
        <v>78</v>
      </c>
      <c r="I9" s="23">
        <v>49377.754999999997</v>
      </c>
      <c r="J9" s="23">
        <v>22876.78</v>
      </c>
      <c r="K9" s="23">
        <v>15000</v>
      </c>
      <c r="L9" s="23"/>
      <c r="M9" s="195"/>
      <c r="N9" s="23">
        <f>J9-K9</f>
        <v>7876.7799999999988</v>
      </c>
      <c r="O9" s="17" t="s">
        <v>79</v>
      </c>
      <c r="P9" s="17"/>
      <c r="Q9" s="49" t="s">
        <v>80</v>
      </c>
      <c r="R9" s="23">
        <v>610307.5</v>
      </c>
      <c r="S9" s="24">
        <f t="shared" ref="S9:S18" si="0">926000</f>
        <v>926000</v>
      </c>
      <c r="T9" s="25" t="s">
        <v>81</v>
      </c>
    </row>
    <row r="10" spans="1:20" ht="60" customHeight="1">
      <c r="A10" s="27">
        <f t="shared" ref="A10:A18" si="1">A9+1</f>
        <v>2</v>
      </c>
      <c r="B10" s="17" t="s">
        <v>367</v>
      </c>
      <c r="C10" s="31" t="s">
        <v>82</v>
      </c>
      <c r="D10" s="32" t="s">
        <v>75</v>
      </c>
      <c r="E10" s="32" t="s">
        <v>83</v>
      </c>
      <c r="F10" s="32" t="s">
        <v>77</v>
      </c>
      <c r="G10" s="293" t="s">
        <v>46</v>
      </c>
      <c r="H10" s="294" t="s">
        <v>84</v>
      </c>
      <c r="I10" s="24">
        <v>55566.264999999999</v>
      </c>
      <c r="J10" s="24">
        <v>38313.152000000002</v>
      </c>
      <c r="K10" s="24">
        <v>15000</v>
      </c>
      <c r="L10" s="295"/>
      <c r="M10" s="195"/>
      <c r="N10" s="23">
        <f>J10-K10</f>
        <v>23313.152000000002</v>
      </c>
      <c r="O10" s="31" t="s">
        <v>85</v>
      </c>
      <c r="P10" s="31"/>
      <c r="Q10" s="30" t="s">
        <v>86</v>
      </c>
      <c r="R10" s="24">
        <v>610307.5</v>
      </c>
      <c r="S10" s="24">
        <f t="shared" si="0"/>
        <v>926000</v>
      </c>
      <c r="T10" s="25" t="s">
        <v>81</v>
      </c>
    </row>
    <row r="11" spans="1:20" ht="67.5" customHeight="1">
      <c r="A11" s="27">
        <f t="shared" si="1"/>
        <v>3</v>
      </c>
      <c r="B11" s="17" t="s">
        <v>367</v>
      </c>
      <c r="C11" s="31" t="s">
        <v>87</v>
      </c>
      <c r="D11" s="32" t="s">
        <v>88</v>
      </c>
      <c r="E11" s="32" t="s">
        <v>42</v>
      </c>
      <c r="F11" s="296" t="s">
        <v>89</v>
      </c>
      <c r="G11" s="68" t="s">
        <v>27</v>
      </c>
      <c r="H11" s="294" t="s">
        <v>90</v>
      </c>
      <c r="I11" s="24">
        <v>40218.565999999999</v>
      </c>
      <c r="J11" s="24">
        <v>26968.42</v>
      </c>
      <c r="K11" s="24">
        <v>3000</v>
      </c>
      <c r="L11" s="24">
        <v>3000</v>
      </c>
      <c r="M11" s="195"/>
      <c r="N11" s="23">
        <f>J11-K11-L11</f>
        <v>20968.419999999998</v>
      </c>
      <c r="O11" s="31" t="s">
        <v>487</v>
      </c>
      <c r="P11" s="31"/>
      <c r="Q11" s="30" t="s">
        <v>92</v>
      </c>
      <c r="R11" s="24">
        <v>610307.5</v>
      </c>
      <c r="S11" s="24">
        <f t="shared" si="0"/>
        <v>926000</v>
      </c>
      <c r="T11" s="24"/>
    </row>
    <row r="12" spans="1:20" ht="55.5" customHeight="1">
      <c r="A12" s="27">
        <f t="shared" si="1"/>
        <v>4</v>
      </c>
      <c r="B12" s="17" t="s">
        <v>367</v>
      </c>
      <c r="C12" s="31" t="s">
        <v>93</v>
      </c>
      <c r="D12" s="32" t="s">
        <v>94</v>
      </c>
      <c r="E12" s="32" t="s">
        <v>42</v>
      </c>
      <c r="F12" s="296" t="s">
        <v>95</v>
      </c>
      <c r="G12" s="68">
        <v>2023</v>
      </c>
      <c r="H12" s="294"/>
      <c r="I12" s="69">
        <v>791.34</v>
      </c>
      <c r="J12" s="69">
        <v>791.34</v>
      </c>
      <c r="K12" s="69">
        <v>791.34</v>
      </c>
      <c r="L12" s="35"/>
      <c r="M12" s="195"/>
      <c r="N12" s="31"/>
      <c r="O12" s="31" t="s">
        <v>96</v>
      </c>
      <c r="P12" s="32" t="s">
        <v>468</v>
      </c>
      <c r="Q12" s="30"/>
      <c r="R12" s="24">
        <v>610307.5</v>
      </c>
      <c r="S12" s="24">
        <f t="shared" si="0"/>
        <v>926000</v>
      </c>
      <c r="T12" s="25" t="s">
        <v>97</v>
      </c>
    </row>
    <row r="13" spans="1:20" ht="49.5" customHeight="1">
      <c r="A13" s="27">
        <f t="shared" si="1"/>
        <v>5</v>
      </c>
      <c r="B13" s="17" t="s">
        <v>367</v>
      </c>
      <c r="C13" s="31" t="s">
        <v>499</v>
      </c>
      <c r="D13" s="32" t="s">
        <v>25</v>
      </c>
      <c r="E13" s="32" t="s">
        <v>500</v>
      </c>
      <c r="F13" s="296" t="s">
        <v>501</v>
      </c>
      <c r="G13" s="68" t="s">
        <v>27</v>
      </c>
      <c r="H13" s="294"/>
      <c r="I13" s="69">
        <v>19730.102999999999</v>
      </c>
      <c r="J13" s="69">
        <v>9834.5030000000006</v>
      </c>
      <c r="K13" s="69">
        <v>9834.5030000000006</v>
      </c>
      <c r="L13" s="35"/>
      <c r="M13" s="195"/>
      <c r="N13" s="31"/>
      <c r="O13" s="31" t="s">
        <v>502</v>
      </c>
      <c r="P13" s="32" t="s">
        <v>468</v>
      </c>
      <c r="Q13" s="30"/>
      <c r="R13" s="24">
        <v>610307.5</v>
      </c>
      <c r="S13" s="24">
        <f t="shared" si="0"/>
        <v>926000</v>
      </c>
      <c r="T13" s="269"/>
    </row>
    <row r="14" spans="1:20" ht="60.75" customHeight="1">
      <c r="A14" s="27">
        <f t="shared" si="1"/>
        <v>6</v>
      </c>
      <c r="B14" s="17" t="s">
        <v>367</v>
      </c>
      <c r="C14" s="31" t="s">
        <v>98</v>
      </c>
      <c r="D14" s="32" t="s">
        <v>25</v>
      </c>
      <c r="E14" s="32" t="s">
        <v>42</v>
      </c>
      <c r="F14" s="296" t="s">
        <v>99</v>
      </c>
      <c r="G14" s="68">
        <v>2023</v>
      </c>
      <c r="H14" s="294"/>
      <c r="I14" s="69">
        <v>3930.6779999999999</v>
      </c>
      <c r="J14" s="69">
        <v>3930.6779999999999</v>
      </c>
      <c r="K14" s="69">
        <v>3930.6779999999999</v>
      </c>
      <c r="L14" s="35"/>
      <c r="M14" s="195"/>
      <c r="N14" s="23"/>
      <c r="O14" s="31" t="s">
        <v>503</v>
      </c>
      <c r="P14" s="32" t="s">
        <v>468</v>
      </c>
      <c r="Q14" s="30"/>
      <c r="R14" s="24">
        <v>610307.5</v>
      </c>
      <c r="S14" s="24">
        <f t="shared" si="0"/>
        <v>926000</v>
      </c>
      <c r="T14" s="25" t="s">
        <v>101</v>
      </c>
    </row>
    <row r="15" spans="1:20" ht="49.5" customHeight="1">
      <c r="A15" s="27">
        <f t="shared" si="1"/>
        <v>7</v>
      </c>
      <c r="B15" s="17" t="s">
        <v>367</v>
      </c>
      <c r="C15" s="31" t="s">
        <v>504</v>
      </c>
      <c r="D15" s="32" t="s">
        <v>505</v>
      </c>
      <c r="E15" s="32" t="s">
        <v>42</v>
      </c>
      <c r="F15" s="296"/>
      <c r="G15" s="68" t="s">
        <v>506</v>
      </c>
      <c r="H15" s="294"/>
      <c r="I15" s="69">
        <v>350000</v>
      </c>
      <c r="J15" s="69">
        <v>350000</v>
      </c>
      <c r="K15" s="69">
        <v>1000</v>
      </c>
      <c r="L15" s="35"/>
      <c r="M15" s="195"/>
      <c r="N15" s="23">
        <f>J15-K15</f>
        <v>349000</v>
      </c>
      <c r="O15" s="31" t="s">
        <v>507</v>
      </c>
      <c r="P15" s="32" t="s">
        <v>468</v>
      </c>
      <c r="Q15" s="30"/>
      <c r="R15" s="24">
        <v>610307.5</v>
      </c>
      <c r="S15" s="24">
        <f t="shared" si="0"/>
        <v>926000</v>
      </c>
      <c r="T15" s="269"/>
    </row>
    <row r="16" spans="1:20" ht="45" customHeight="1">
      <c r="A16" s="27">
        <f t="shared" si="1"/>
        <v>8</v>
      </c>
      <c r="B16" s="31" t="s">
        <v>367</v>
      </c>
      <c r="C16" s="31" t="s">
        <v>508</v>
      </c>
      <c r="D16" s="32" t="s">
        <v>25</v>
      </c>
      <c r="E16" s="32" t="s">
        <v>42</v>
      </c>
      <c r="F16" s="32"/>
      <c r="G16" s="293">
        <v>2023</v>
      </c>
      <c r="H16" s="294" t="s">
        <v>509</v>
      </c>
      <c r="I16" s="24">
        <v>23649.174999999999</v>
      </c>
      <c r="J16" s="24">
        <v>23649.174999999999</v>
      </c>
      <c r="K16" s="24">
        <v>1500</v>
      </c>
      <c r="L16" s="23"/>
      <c r="M16" s="195"/>
      <c r="N16" s="23">
        <v>28000</v>
      </c>
      <c r="O16" s="31" t="s">
        <v>510</v>
      </c>
      <c r="P16" s="31"/>
      <c r="Q16" s="30"/>
      <c r="R16" s="24">
        <v>610307.5</v>
      </c>
      <c r="S16" s="24">
        <f t="shared" si="0"/>
        <v>926000</v>
      </c>
      <c r="T16" s="269"/>
    </row>
    <row r="17" spans="1:20" ht="67.5" customHeight="1">
      <c r="A17" s="27">
        <f t="shared" si="1"/>
        <v>9</v>
      </c>
      <c r="B17" s="31" t="s">
        <v>367</v>
      </c>
      <c r="C17" s="31" t="s">
        <v>511</v>
      </c>
      <c r="D17" s="32" t="s">
        <v>25</v>
      </c>
      <c r="E17" s="32" t="s">
        <v>42</v>
      </c>
      <c r="F17" s="32"/>
      <c r="G17" s="293">
        <v>2023</v>
      </c>
      <c r="H17" s="294" t="s">
        <v>512</v>
      </c>
      <c r="I17" s="24">
        <v>9285.6080000000002</v>
      </c>
      <c r="J17" s="24">
        <v>9285.6080000000002</v>
      </c>
      <c r="K17" s="24">
        <v>1500</v>
      </c>
      <c r="L17" s="23"/>
      <c r="M17" s="195"/>
      <c r="N17" s="23">
        <v>15000</v>
      </c>
      <c r="O17" s="31" t="s">
        <v>513</v>
      </c>
      <c r="P17" s="31"/>
      <c r="Q17" s="30"/>
      <c r="R17" s="24">
        <v>610307.5</v>
      </c>
      <c r="S17" s="24">
        <f t="shared" si="0"/>
        <v>926000</v>
      </c>
      <c r="T17" s="269"/>
    </row>
    <row r="18" spans="1:20" ht="51.75" customHeight="1">
      <c r="A18" s="32">
        <f t="shared" si="1"/>
        <v>10</v>
      </c>
      <c r="B18" s="188" t="s">
        <v>367</v>
      </c>
      <c r="C18" s="188" t="s">
        <v>514</v>
      </c>
      <c r="D18" s="297" t="s">
        <v>489</v>
      </c>
      <c r="E18" s="297" t="s">
        <v>42</v>
      </c>
      <c r="F18" s="297" t="s">
        <v>466</v>
      </c>
      <c r="G18" s="298">
        <v>2023</v>
      </c>
      <c r="H18" s="299"/>
      <c r="I18" s="69" t="s">
        <v>515</v>
      </c>
      <c r="J18" s="69" t="s">
        <v>515</v>
      </c>
      <c r="K18" s="69">
        <v>1000</v>
      </c>
      <c r="L18" s="300"/>
      <c r="M18" s="300"/>
      <c r="N18" s="69">
        <v>1000</v>
      </c>
      <c r="O18" s="188" t="s">
        <v>516</v>
      </c>
      <c r="P18" s="32" t="s">
        <v>517</v>
      </c>
      <c r="Q18" s="301"/>
      <c r="R18" s="24">
        <v>610307.5</v>
      </c>
      <c r="S18" s="24">
        <f t="shared" si="0"/>
        <v>926000</v>
      </c>
      <c r="T18" s="302"/>
    </row>
    <row r="19" spans="1:20" ht="18" customHeight="1">
      <c r="A19" s="54"/>
      <c r="B19" s="57"/>
      <c r="C19" s="57"/>
      <c r="D19" s="55"/>
      <c r="E19" s="55"/>
      <c r="F19" s="55"/>
      <c r="G19" s="58"/>
      <c r="H19" s="58"/>
      <c r="I19" s="59"/>
      <c r="J19" s="303"/>
      <c r="K19" s="59"/>
      <c r="L19" s="59"/>
      <c r="M19" s="302"/>
      <c r="N19" s="54"/>
      <c r="O19" s="54"/>
      <c r="P19" s="54"/>
      <c r="Q19" s="54"/>
      <c r="R19" s="54"/>
      <c r="S19" s="54"/>
      <c r="T19" s="54"/>
    </row>
    <row r="20" spans="1:20" ht="18" customHeight="1">
      <c r="A20" s="54"/>
      <c r="B20" s="57"/>
      <c r="C20" s="57"/>
      <c r="D20" s="55"/>
      <c r="E20" s="55"/>
      <c r="F20" s="55"/>
      <c r="G20" s="58"/>
      <c r="H20" s="58"/>
      <c r="I20" s="59"/>
      <c r="J20" s="303"/>
      <c r="K20" s="59">
        <v>53694.695</v>
      </c>
      <c r="L20" s="59"/>
      <c r="M20" s="302"/>
      <c r="N20" s="54"/>
      <c r="O20" s="54"/>
      <c r="P20" s="54"/>
      <c r="Q20" s="54"/>
      <c r="R20" s="54"/>
      <c r="S20" s="54"/>
      <c r="T20" s="54"/>
    </row>
    <row r="21" spans="1:20" ht="15.75" customHeight="1">
      <c r="M21" s="290"/>
    </row>
    <row r="22" spans="1:20" ht="15.75" customHeight="1">
      <c r="M22" s="290"/>
    </row>
    <row r="23" spans="1:20" ht="15.75" customHeight="1">
      <c r="M23" s="290"/>
    </row>
    <row r="24" spans="1:20" ht="15.75" customHeight="1">
      <c r="M24" s="290"/>
    </row>
    <row r="25" spans="1:20" ht="15.75" customHeight="1">
      <c r="M25" s="290"/>
    </row>
    <row r="26" spans="1:20" ht="15.75" customHeight="1">
      <c r="M26" s="290"/>
    </row>
    <row r="27" spans="1:20" ht="15.75" customHeight="1">
      <c r="M27" s="290"/>
    </row>
    <row r="28" spans="1:20" ht="15.75" customHeight="1">
      <c r="M28" s="290"/>
    </row>
    <row r="29" spans="1:20" ht="15.75" customHeight="1">
      <c r="M29" s="290"/>
    </row>
    <row r="30" spans="1:20" ht="15.75" customHeight="1">
      <c r="M30" s="290"/>
    </row>
    <row r="31" spans="1:20" ht="15.75" customHeight="1">
      <c r="M31" s="290"/>
    </row>
    <row r="32" spans="1:20" ht="15.75" customHeight="1">
      <c r="M32" s="290"/>
    </row>
    <row r="33" spans="13:13" ht="15.75" customHeight="1">
      <c r="M33" s="290"/>
    </row>
    <row r="34" spans="13:13" ht="15.75" customHeight="1">
      <c r="M34" s="290"/>
    </row>
    <row r="35" spans="13:13" ht="15.75" customHeight="1">
      <c r="M35" s="290"/>
    </row>
    <row r="36" spans="13:13" ht="15.75" customHeight="1">
      <c r="M36" s="290"/>
    </row>
    <row r="37" spans="13:13" ht="15.75" customHeight="1">
      <c r="M37" s="290"/>
    </row>
    <row r="38" spans="13:13" ht="15.75" customHeight="1">
      <c r="M38" s="290"/>
    </row>
    <row r="39" spans="13:13" ht="15.75" customHeight="1">
      <c r="M39" s="290"/>
    </row>
    <row r="40" spans="13:13" ht="15.75" customHeight="1">
      <c r="M40" s="290"/>
    </row>
    <row r="41" spans="13:13" ht="15.75" customHeight="1">
      <c r="M41" s="290"/>
    </row>
    <row r="42" spans="13:13" ht="15.75" customHeight="1">
      <c r="M42" s="290"/>
    </row>
    <row r="43" spans="13:13" ht="15.75" customHeight="1">
      <c r="M43" s="290"/>
    </row>
    <row r="44" spans="13:13" ht="15.75" customHeight="1">
      <c r="M44" s="290"/>
    </row>
    <row r="45" spans="13:13" ht="15.75" customHeight="1">
      <c r="M45" s="290"/>
    </row>
    <row r="46" spans="13:13" ht="15.75" customHeight="1">
      <c r="M46" s="290"/>
    </row>
    <row r="47" spans="13:13" ht="15.75" customHeight="1">
      <c r="M47" s="290"/>
    </row>
    <row r="48" spans="13:13" ht="15.75" customHeight="1">
      <c r="M48" s="290"/>
    </row>
    <row r="49" spans="13:13" ht="15.75" customHeight="1">
      <c r="M49" s="290"/>
    </row>
    <row r="50" spans="13:13" ht="15.75" customHeight="1">
      <c r="M50" s="290"/>
    </row>
    <row r="51" spans="13:13" ht="15.75" customHeight="1">
      <c r="M51" s="290"/>
    </row>
    <row r="52" spans="13:13" ht="15.75" customHeight="1">
      <c r="M52" s="290"/>
    </row>
    <row r="53" spans="13:13" ht="15.75" customHeight="1">
      <c r="M53" s="290"/>
    </row>
    <row r="54" spans="13:13" ht="15.75" customHeight="1">
      <c r="M54" s="290"/>
    </row>
    <row r="55" spans="13:13" ht="15.75" customHeight="1">
      <c r="M55" s="290"/>
    </row>
    <row r="56" spans="13:13" ht="15.75" customHeight="1">
      <c r="M56" s="290"/>
    </row>
    <row r="57" spans="13:13" ht="15.75" customHeight="1">
      <c r="M57" s="290"/>
    </row>
    <row r="58" spans="13:13" ht="15.75" customHeight="1">
      <c r="M58" s="290"/>
    </row>
    <row r="59" spans="13:13" ht="15.75" customHeight="1">
      <c r="M59" s="290"/>
    </row>
    <row r="60" spans="13:13" ht="15.75" customHeight="1">
      <c r="M60" s="290"/>
    </row>
    <row r="61" spans="13:13" ht="15.75" customHeight="1">
      <c r="M61" s="290"/>
    </row>
    <row r="62" spans="13:13" ht="15.75" customHeight="1">
      <c r="M62" s="290"/>
    </row>
    <row r="63" spans="13:13" ht="15.75" customHeight="1">
      <c r="M63" s="290"/>
    </row>
    <row r="64" spans="13:13" ht="15.75" customHeight="1">
      <c r="M64" s="290"/>
    </row>
    <row r="65" spans="13:13" ht="15.75" customHeight="1">
      <c r="M65" s="290"/>
    </row>
    <row r="66" spans="13:13" ht="15.75" customHeight="1">
      <c r="M66" s="290"/>
    </row>
    <row r="67" spans="13:13" ht="15.75" customHeight="1">
      <c r="M67" s="290"/>
    </row>
    <row r="68" spans="13:13" ht="15.75" customHeight="1">
      <c r="M68" s="290"/>
    </row>
    <row r="69" spans="13:13" ht="15.75" customHeight="1">
      <c r="M69" s="290"/>
    </row>
    <row r="70" spans="13:13" ht="15.75" customHeight="1">
      <c r="M70" s="290"/>
    </row>
    <row r="71" spans="13:13" ht="15.75" customHeight="1">
      <c r="M71" s="290"/>
    </row>
    <row r="72" spans="13:13" ht="15.75" customHeight="1">
      <c r="M72" s="290"/>
    </row>
    <row r="73" spans="13:13" ht="15.75" customHeight="1">
      <c r="M73" s="290"/>
    </row>
    <row r="74" spans="13:13" ht="15.75" customHeight="1">
      <c r="M74" s="290"/>
    </row>
    <row r="75" spans="13:13" ht="15.75" customHeight="1">
      <c r="M75" s="290"/>
    </row>
    <row r="76" spans="13:13" ht="15.75" customHeight="1">
      <c r="M76" s="290"/>
    </row>
    <row r="77" spans="13:13" ht="15.75" customHeight="1">
      <c r="M77" s="290"/>
    </row>
    <row r="78" spans="13:13" ht="15.75" customHeight="1">
      <c r="M78" s="290"/>
    </row>
    <row r="79" spans="13:13" ht="15.75" customHeight="1">
      <c r="M79" s="290"/>
    </row>
    <row r="80" spans="13:13" ht="15.75" customHeight="1">
      <c r="M80" s="290"/>
    </row>
    <row r="81" spans="13:13" ht="15.75" customHeight="1">
      <c r="M81" s="290"/>
    </row>
    <row r="82" spans="13:13" ht="15.75" customHeight="1">
      <c r="M82" s="290"/>
    </row>
    <row r="83" spans="13:13" ht="15.75" customHeight="1">
      <c r="M83" s="290"/>
    </row>
    <row r="84" spans="13:13" ht="15.75" customHeight="1">
      <c r="M84" s="290"/>
    </row>
    <row r="85" spans="13:13" ht="15.75" customHeight="1">
      <c r="M85" s="290"/>
    </row>
    <row r="86" spans="13:13" ht="15.75" customHeight="1">
      <c r="M86" s="290"/>
    </row>
    <row r="87" spans="13:13" ht="15.75" customHeight="1">
      <c r="M87" s="290"/>
    </row>
    <row r="88" spans="13:13" ht="15.75" customHeight="1">
      <c r="M88" s="290"/>
    </row>
    <row r="89" spans="13:13" ht="15.75" customHeight="1">
      <c r="M89" s="290"/>
    </row>
    <row r="90" spans="13:13" ht="15.75" customHeight="1">
      <c r="M90" s="290"/>
    </row>
    <row r="91" spans="13:13" ht="15.75" customHeight="1">
      <c r="M91" s="290"/>
    </row>
    <row r="92" spans="13:13" ht="15.75" customHeight="1">
      <c r="M92" s="290"/>
    </row>
    <row r="93" spans="13:13" ht="15.75" customHeight="1">
      <c r="M93" s="290"/>
    </row>
    <row r="94" spans="13:13" ht="15.75" customHeight="1">
      <c r="M94" s="290"/>
    </row>
    <row r="95" spans="13:13" ht="15.75" customHeight="1">
      <c r="M95" s="290"/>
    </row>
    <row r="96" spans="13:13" ht="15.75" customHeight="1">
      <c r="M96" s="290"/>
    </row>
    <row r="97" spans="13:13" ht="15.75" customHeight="1">
      <c r="M97" s="290"/>
    </row>
    <row r="98" spans="13:13" ht="15.75" customHeight="1">
      <c r="M98" s="290"/>
    </row>
    <row r="99" spans="13:13" ht="15.75" customHeight="1">
      <c r="M99" s="290"/>
    </row>
    <row r="100" spans="13:13" ht="15.75" customHeight="1">
      <c r="M100" s="290"/>
    </row>
    <row r="101" spans="13:13" ht="15.75" customHeight="1">
      <c r="M101" s="290"/>
    </row>
    <row r="102" spans="13:13" ht="15.75" customHeight="1">
      <c r="M102" s="290"/>
    </row>
    <row r="103" spans="13:13" ht="15.75" customHeight="1">
      <c r="M103" s="290"/>
    </row>
    <row r="104" spans="13:13" ht="15.75" customHeight="1">
      <c r="M104" s="290"/>
    </row>
    <row r="105" spans="13:13" ht="15.75" customHeight="1">
      <c r="M105" s="290"/>
    </row>
    <row r="106" spans="13:13" ht="15.75" customHeight="1">
      <c r="M106" s="290"/>
    </row>
    <row r="107" spans="13:13" ht="15.75" customHeight="1">
      <c r="M107" s="290"/>
    </row>
    <row r="108" spans="13:13" ht="15.75" customHeight="1">
      <c r="M108" s="290"/>
    </row>
    <row r="109" spans="13:13" ht="15.75" customHeight="1">
      <c r="M109" s="290"/>
    </row>
    <row r="110" spans="13:13" ht="15.75" customHeight="1">
      <c r="M110" s="290"/>
    </row>
    <row r="111" spans="13:13" ht="15.75" customHeight="1">
      <c r="M111" s="290"/>
    </row>
    <row r="112" spans="13:13" ht="15.75" customHeight="1">
      <c r="M112" s="290"/>
    </row>
    <row r="113" spans="13:13" ht="15.75" customHeight="1">
      <c r="M113" s="290"/>
    </row>
    <row r="114" spans="13:13" ht="15.75" customHeight="1">
      <c r="M114" s="290"/>
    </row>
    <row r="115" spans="13:13" ht="15.75" customHeight="1">
      <c r="M115" s="290"/>
    </row>
    <row r="116" spans="13:13" ht="15.75" customHeight="1">
      <c r="M116" s="290"/>
    </row>
    <row r="117" spans="13:13" ht="15.75" customHeight="1">
      <c r="M117" s="290"/>
    </row>
    <row r="118" spans="13:13" ht="15.75" customHeight="1">
      <c r="M118" s="290"/>
    </row>
    <row r="119" spans="13:13" ht="15.75" customHeight="1">
      <c r="M119" s="290"/>
    </row>
    <row r="120" spans="13:13" ht="15.75" customHeight="1">
      <c r="M120" s="290"/>
    </row>
    <row r="121" spans="13:13" ht="15.75" customHeight="1">
      <c r="M121" s="290"/>
    </row>
    <row r="122" spans="13:13" ht="15.75" customHeight="1">
      <c r="M122" s="290"/>
    </row>
    <row r="123" spans="13:13" ht="15.75" customHeight="1">
      <c r="M123" s="290"/>
    </row>
    <row r="124" spans="13:13" ht="15.75" customHeight="1">
      <c r="M124" s="290"/>
    </row>
    <row r="125" spans="13:13" ht="15.75" customHeight="1">
      <c r="M125" s="290"/>
    </row>
    <row r="126" spans="13:13" ht="15.75" customHeight="1">
      <c r="M126" s="290"/>
    </row>
    <row r="127" spans="13:13" ht="15.75" customHeight="1">
      <c r="M127" s="290"/>
    </row>
    <row r="128" spans="13:13" ht="15.75" customHeight="1">
      <c r="M128" s="290"/>
    </row>
    <row r="129" spans="13:13" ht="15.75" customHeight="1">
      <c r="M129" s="290"/>
    </row>
    <row r="130" spans="13:13" ht="15.75" customHeight="1">
      <c r="M130" s="290"/>
    </row>
    <row r="131" spans="13:13" ht="15.75" customHeight="1">
      <c r="M131" s="290"/>
    </row>
    <row r="132" spans="13:13" ht="15.75" customHeight="1">
      <c r="M132" s="290"/>
    </row>
    <row r="133" spans="13:13" ht="15.75" customHeight="1">
      <c r="M133" s="290"/>
    </row>
    <row r="134" spans="13:13" ht="15.75" customHeight="1">
      <c r="M134" s="290"/>
    </row>
    <row r="135" spans="13:13" ht="15.75" customHeight="1">
      <c r="M135" s="290"/>
    </row>
    <row r="136" spans="13:13" ht="15.75" customHeight="1">
      <c r="M136" s="290"/>
    </row>
    <row r="137" spans="13:13" ht="15.75" customHeight="1">
      <c r="M137" s="290"/>
    </row>
    <row r="138" spans="13:13" ht="15.75" customHeight="1">
      <c r="M138" s="290"/>
    </row>
    <row r="139" spans="13:13" ht="15.75" customHeight="1">
      <c r="M139" s="290"/>
    </row>
    <row r="140" spans="13:13" ht="15.75" customHeight="1">
      <c r="M140" s="290"/>
    </row>
    <row r="141" spans="13:13" ht="15.75" customHeight="1">
      <c r="M141" s="290"/>
    </row>
    <row r="142" spans="13:13" ht="15.75" customHeight="1">
      <c r="M142" s="290"/>
    </row>
    <row r="143" spans="13:13" ht="15.75" customHeight="1">
      <c r="M143" s="290"/>
    </row>
    <row r="144" spans="13:13" ht="15.75" customHeight="1">
      <c r="M144" s="290"/>
    </row>
    <row r="145" spans="13:13" ht="15.75" customHeight="1">
      <c r="M145" s="290"/>
    </row>
    <row r="146" spans="13:13" ht="15.75" customHeight="1">
      <c r="M146" s="290"/>
    </row>
    <row r="147" spans="13:13" ht="15.75" customHeight="1">
      <c r="M147" s="290"/>
    </row>
    <row r="148" spans="13:13" ht="15.75" customHeight="1">
      <c r="M148" s="290"/>
    </row>
    <row r="149" spans="13:13" ht="15.75" customHeight="1">
      <c r="M149" s="290"/>
    </row>
    <row r="150" spans="13:13" ht="15.75" customHeight="1">
      <c r="M150" s="290"/>
    </row>
    <row r="151" spans="13:13" ht="15.75" customHeight="1">
      <c r="M151" s="290"/>
    </row>
    <row r="152" spans="13:13" ht="15.75" customHeight="1">
      <c r="M152" s="290"/>
    </row>
    <row r="153" spans="13:13" ht="15.75" customHeight="1">
      <c r="M153" s="290"/>
    </row>
    <row r="154" spans="13:13" ht="15.75" customHeight="1">
      <c r="M154" s="290"/>
    </row>
    <row r="155" spans="13:13" ht="15.75" customHeight="1">
      <c r="M155" s="290"/>
    </row>
    <row r="156" spans="13:13" ht="15.75" customHeight="1">
      <c r="M156" s="290"/>
    </row>
    <row r="157" spans="13:13" ht="15.75" customHeight="1">
      <c r="M157" s="290"/>
    </row>
    <row r="158" spans="13:13" ht="15.75" customHeight="1">
      <c r="M158" s="290"/>
    </row>
    <row r="159" spans="13:13" ht="15.75" customHeight="1">
      <c r="M159" s="290"/>
    </row>
    <row r="160" spans="13:13" ht="15.75" customHeight="1">
      <c r="M160" s="290"/>
    </row>
    <row r="161" spans="13:13" ht="15.75" customHeight="1">
      <c r="M161" s="290"/>
    </row>
    <row r="162" spans="13:13" ht="15.75" customHeight="1">
      <c r="M162" s="290"/>
    </row>
    <row r="163" spans="13:13" ht="15.75" customHeight="1">
      <c r="M163" s="290"/>
    </row>
    <row r="164" spans="13:13" ht="15.75" customHeight="1">
      <c r="M164" s="290"/>
    </row>
    <row r="165" spans="13:13" ht="15.75" customHeight="1">
      <c r="M165" s="290"/>
    </row>
    <row r="166" spans="13:13" ht="15.75" customHeight="1">
      <c r="M166" s="290"/>
    </row>
    <row r="167" spans="13:13" ht="15.75" customHeight="1">
      <c r="M167" s="290"/>
    </row>
    <row r="168" spans="13:13" ht="15.75" customHeight="1">
      <c r="M168" s="290"/>
    </row>
    <row r="169" spans="13:13" ht="15.75" customHeight="1">
      <c r="M169" s="290"/>
    </row>
    <row r="170" spans="13:13" ht="15.75" customHeight="1">
      <c r="M170" s="290"/>
    </row>
    <row r="171" spans="13:13" ht="15.75" customHeight="1">
      <c r="M171" s="290"/>
    </row>
    <row r="172" spans="13:13" ht="15.75" customHeight="1">
      <c r="M172" s="290"/>
    </row>
    <row r="173" spans="13:13" ht="15.75" customHeight="1">
      <c r="M173" s="290"/>
    </row>
    <row r="174" spans="13:13" ht="15.75" customHeight="1">
      <c r="M174" s="290"/>
    </row>
    <row r="175" spans="13:13" ht="15.75" customHeight="1">
      <c r="M175" s="290"/>
    </row>
    <row r="176" spans="13:13" ht="15.75" customHeight="1">
      <c r="M176" s="290"/>
    </row>
    <row r="177" spans="13:13" ht="15.75" customHeight="1">
      <c r="M177" s="290"/>
    </row>
    <row r="178" spans="13:13" ht="15.75" customHeight="1">
      <c r="M178" s="290"/>
    </row>
    <row r="179" spans="13:13" ht="15.75" customHeight="1">
      <c r="M179" s="290"/>
    </row>
    <row r="180" spans="13:13" ht="15.75" customHeight="1">
      <c r="M180" s="290"/>
    </row>
    <row r="181" spans="13:13" ht="15.75" customHeight="1">
      <c r="M181" s="290"/>
    </row>
    <row r="182" spans="13:13" ht="15.75" customHeight="1">
      <c r="M182" s="290"/>
    </row>
    <row r="183" spans="13:13" ht="15.75" customHeight="1">
      <c r="M183" s="290"/>
    </row>
    <row r="184" spans="13:13" ht="15.75" customHeight="1">
      <c r="M184" s="290"/>
    </row>
    <row r="185" spans="13:13" ht="15.75" customHeight="1">
      <c r="M185" s="290"/>
    </row>
    <row r="186" spans="13:13" ht="15.75" customHeight="1">
      <c r="M186" s="290"/>
    </row>
    <row r="187" spans="13:13" ht="15.75" customHeight="1">
      <c r="M187" s="290"/>
    </row>
    <row r="188" spans="13:13" ht="15.75" customHeight="1">
      <c r="M188" s="290"/>
    </row>
    <row r="189" spans="13:13" ht="15.75" customHeight="1">
      <c r="M189" s="290"/>
    </row>
    <row r="190" spans="13:13" ht="15.75" customHeight="1">
      <c r="M190" s="290"/>
    </row>
    <row r="191" spans="13:13" ht="15.75" customHeight="1">
      <c r="M191" s="290"/>
    </row>
    <row r="192" spans="13:13" ht="15.75" customHeight="1">
      <c r="M192" s="290"/>
    </row>
    <row r="193" spans="13:13" ht="15.75" customHeight="1">
      <c r="M193" s="290"/>
    </row>
    <row r="194" spans="13:13" ht="15.75" customHeight="1">
      <c r="M194" s="290"/>
    </row>
    <row r="195" spans="13:13" ht="15.75" customHeight="1">
      <c r="M195" s="290"/>
    </row>
    <row r="196" spans="13:13" ht="15.75" customHeight="1">
      <c r="M196" s="290"/>
    </row>
    <row r="197" spans="13:13" ht="15.75" customHeight="1">
      <c r="M197" s="290"/>
    </row>
    <row r="198" spans="13:13" ht="15.75" customHeight="1">
      <c r="M198" s="290"/>
    </row>
    <row r="199" spans="13:13" ht="15.75" customHeight="1">
      <c r="M199" s="290"/>
    </row>
    <row r="200" spans="13:13" ht="15.75" customHeight="1">
      <c r="M200" s="290"/>
    </row>
    <row r="201" spans="13:13" ht="15.75" customHeight="1">
      <c r="M201" s="290"/>
    </row>
    <row r="202" spans="13:13" ht="15.75" customHeight="1">
      <c r="M202" s="290"/>
    </row>
    <row r="203" spans="13:13" ht="15.75" customHeight="1">
      <c r="M203" s="290"/>
    </row>
    <row r="204" spans="13:13" ht="15.75" customHeight="1">
      <c r="M204" s="290"/>
    </row>
    <row r="205" spans="13:13" ht="15.75" customHeight="1">
      <c r="M205" s="290"/>
    </row>
    <row r="206" spans="13:13" ht="15.75" customHeight="1">
      <c r="M206" s="290"/>
    </row>
    <row r="207" spans="13:13" ht="15.75" customHeight="1">
      <c r="M207" s="290"/>
    </row>
    <row r="208" spans="13:13" ht="15.75" customHeight="1">
      <c r="M208" s="290"/>
    </row>
    <row r="209" spans="13:13" ht="15.75" customHeight="1">
      <c r="M209" s="290"/>
    </row>
    <row r="210" spans="13:13" ht="15.75" customHeight="1">
      <c r="M210" s="290"/>
    </row>
    <row r="211" spans="13:13" ht="15.75" customHeight="1">
      <c r="M211" s="290"/>
    </row>
    <row r="212" spans="13:13" ht="15.75" customHeight="1">
      <c r="M212" s="290"/>
    </row>
    <row r="213" spans="13:13" ht="15.75" customHeight="1">
      <c r="M213" s="290"/>
    </row>
    <row r="214" spans="13:13" ht="15.75" customHeight="1">
      <c r="M214" s="290"/>
    </row>
    <row r="215" spans="13:13" ht="15.75" customHeight="1">
      <c r="M215" s="290"/>
    </row>
    <row r="216" spans="13:13" ht="15.75" customHeight="1">
      <c r="M216" s="290"/>
    </row>
    <row r="217" spans="13:13" ht="15.75" customHeight="1">
      <c r="M217" s="290"/>
    </row>
    <row r="218" spans="13:13" ht="15.75" customHeight="1">
      <c r="M218" s="290"/>
    </row>
    <row r="219" spans="13:13" ht="15.75" customHeight="1">
      <c r="M219" s="290"/>
    </row>
    <row r="220" spans="13:13" ht="15.75" customHeight="1">
      <c r="M220" s="290"/>
    </row>
    <row r="221" spans="13:13" ht="15.75" customHeight="1">
      <c r="M221" s="290"/>
    </row>
    <row r="222" spans="13:13" ht="15.75" customHeight="1">
      <c r="M222" s="290"/>
    </row>
    <row r="223" spans="13:13" ht="15.75" customHeight="1">
      <c r="M223" s="290"/>
    </row>
    <row r="224" spans="13:13" ht="15.75" customHeight="1">
      <c r="M224" s="290"/>
    </row>
    <row r="225" spans="13:13" ht="15.75" customHeight="1">
      <c r="M225" s="290"/>
    </row>
    <row r="226" spans="13:13" ht="15.75" customHeight="1">
      <c r="M226" s="290"/>
    </row>
    <row r="227" spans="13:13" ht="15.75" customHeight="1">
      <c r="M227" s="290"/>
    </row>
    <row r="228" spans="13:13" ht="15.75" customHeight="1">
      <c r="M228" s="290"/>
    </row>
    <row r="229" spans="13:13" ht="15.75" customHeight="1">
      <c r="M229" s="290"/>
    </row>
    <row r="230" spans="13:13" ht="15.75" customHeight="1">
      <c r="M230" s="290"/>
    </row>
    <row r="231" spans="13:13" ht="15.75" customHeight="1">
      <c r="M231" s="290"/>
    </row>
    <row r="232" spans="13:13" ht="15.75" customHeight="1">
      <c r="M232" s="290"/>
    </row>
    <row r="233" spans="13:13" ht="15.75" customHeight="1">
      <c r="M233" s="290"/>
    </row>
    <row r="234" spans="13:13" ht="15.75" customHeight="1">
      <c r="M234" s="290"/>
    </row>
    <row r="235" spans="13:13" ht="15.75" customHeight="1">
      <c r="M235" s="290"/>
    </row>
    <row r="236" spans="13:13" ht="15.75" customHeight="1">
      <c r="M236" s="290"/>
    </row>
    <row r="237" spans="13:13" ht="15.75" customHeight="1">
      <c r="M237" s="290"/>
    </row>
    <row r="238" spans="13:13" ht="15.75" customHeight="1">
      <c r="M238" s="290"/>
    </row>
    <row r="239" spans="13:13" ht="15.75" customHeight="1">
      <c r="M239" s="290"/>
    </row>
    <row r="240" spans="13:13" ht="15.75" customHeight="1">
      <c r="M240" s="290"/>
    </row>
    <row r="241" spans="13:13" ht="15.75" customHeight="1">
      <c r="M241" s="290"/>
    </row>
    <row r="242" spans="13:13" ht="15.75" customHeight="1">
      <c r="M242" s="290"/>
    </row>
    <row r="243" spans="13:13" ht="15.75" customHeight="1">
      <c r="M243" s="290"/>
    </row>
    <row r="244" spans="13:13" ht="15.75" customHeight="1">
      <c r="M244" s="290"/>
    </row>
    <row r="245" spans="13:13" ht="15.75" customHeight="1">
      <c r="M245" s="290"/>
    </row>
    <row r="246" spans="13:13" ht="15.75" customHeight="1">
      <c r="M246" s="290"/>
    </row>
    <row r="247" spans="13:13" ht="15.75" customHeight="1">
      <c r="M247" s="290"/>
    </row>
    <row r="248" spans="13:13" ht="15.75" customHeight="1">
      <c r="M248" s="290"/>
    </row>
    <row r="249" spans="13:13" ht="15.75" customHeight="1">
      <c r="M249" s="290"/>
    </row>
    <row r="250" spans="13:13" ht="15.75" customHeight="1">
      <c r="M250" s="290"/>
    </row>
    <row r="251" spans="13:13" ht="15.75" customHeight="1">
      <c r="M251" s="290"/>
    </row>
    <row r="252" spans="13:13" ht="15.75" customHeight="1">
      <c r="M252" s="290"/>
    </row>
    <row r="253" spans="13:13" ht="15.75" customHeight="1">
      <c r="M253" s="290"/>
    </row>
    <row r="254" spans="13:13" ht="15.75" customHeight="1">
      <c r="M254" s="290"/>
    </row>
    <row r="255" spans="13:13" ht="15.75" customHeight="1">
      <c r="M255" s="290"/>
    </row>
    <row r="256" spans="13:13" ht="15.75" customHeight="1">
      <c r="M256" s="290"/>
    </row>
    <row r="257" spans="13:13" ht="15.75" customHeight="1">
      <c r="M257" s="290"/>
    </row>
    <row r="258" spans="13:13" ht="15.75" customHeight="1">
      <c r="M258" s="290"/>
    </row>
    <row r="259" spans="13:13" ht="15.75" customHeight="1">
      <c r="M259" s="290"/>
    </row>
    <row r="260" spans="13:13" ht="15.75" customHeight="1">
      <c r="M260" s="290"/>
    </row>
    <row r="261" spans="13:13" ht="15.75" customHeight="1">
      <c r="M261" s="290"/>
    </row>
    <row r="262" spans="13:13" ht="15.75" customHeight="1">
      <c r="M262" s="290"/>
    </row>
    <row r="263" spans="13:13" ht="15.75" customHeight="1">
      <c r="M263" s="290"/>
    </row>
    <row r="264" spans="13:13" ht="15.75" customHeight="1">
      <c r="M264" s="290"/>
    </row>
    <row r="265" spans="13:13" ht="15.75" customHeight="1">
      <c r="M265" s="290"/>
    </row>
    <row r="266" spans="13:13" ht="15.75" customHeight="1">
      <c r="M266" s="290"/>
    </row>
    <row r="267" spans="13:13" ht="15.75" customHeight="1">
      <c r="M267" s="290"/>
    </row>
    <row r="268" spans="13:13" ht="15.75" customHeight="1">
      <c r="M268" s="290"/>
    </row>
    <row r="269" spans="13:13" ht="15.75" customHeight="1">
      <c r="M269" s="290"/>
    </row>
    <row r="270" spans="13:13" ht="15.75" customHeight="1">
      <c r="M270" s="290"/>
    </row>
    <row r="271" spans="13:13" ht="15.75" customHeight="1">
      <c r="M271" s="290"/>
    </row>
    <row r="272" spans="13:13" ht="15.75" customHeight="1">
      <c r="M272" s="290"/>
    </row>
    <row r="273" spans="13:13" ht="15.75" customHeight="1">
      <c r="M273" s="290"/>
    </row>
    <row r="274" spans="13:13" ht="15.75" customHeight="1">
      <c r="M274" s="290"/>
    </row>
    <row r="275" spans="13:13" ht="15.75" customHeight="1">
      <c r="M275" s="290"/>
    </row>
    <row r="276" spans="13:13" ht="15.75" customHeight="1">
      <c r="M276" s="290"/>
    </row>
    <row r="277" spans="13:13" ht="15.75" customHeight="1">
      <c r="M277" s="290"/>
    </row>
    <row r="278" spans="13:13" ht="15.75" customHeight="1">
      <c r="M278" s="290"/>
    </row>
    <row r="279" spans="13:13" ht="15.75" customHeight="1">
      <c r="M279" s="290"/>
    </row>
    <row r="280" spans="13:13" ht="15.75" customHeight="1">
      <c r="M280" s="290"/>
    </row>
    <row r="281" spans="13:13" ht="15.75" customHeight="1">
      <c r="M281" s="290"/>
    </row>
    <row r="282" spans="13:13" ht="15.75" customHeight="1">
      <c r="M282" s="290"/>
    </row>
    <row r="283" spans="13:13" ht="15.75" customHeight="1">
      <c r="M283" s="290"/>
    </row>
    <row r="284" spans="13:13" ht="15.75" customHeight="1">
      <c r="M284" s="290"/>
    </row>
    <row r="285" spans="13:13" ht="15.75" customHeight="1">
      <c r="M285" s="290"/>
    </row>
    <row r="286" spans="13:13" ht="15.75" customHeight="1">
      <c r="M286" s="290"/>
    </row>
    <row r="287" spans="13:13" ht="15.75" customHeight="1">
      <c r="M287" s="290"/>
    </row>
    <row r="288" spans="13:13" ht="15.75" customHeight="1">
      <c r="M288" s="290"/>
    </row>
    <row r="289" spans="13:13" ht="15.75" customHeight="1">
      <c r="M289" s="290"/>
    </row>
    <row r="290" spans="13:13" ht="15.75" customHeight="1">
      <c r="M290" s="290"/>
    </row>
    <row r="291" spans="13:13" ht="15.75" customHeight="1">
      <c r="M291" s="290"/>
    </row>
    <row r="292" spans="13:13" ht="15.75" customHeight="1">
      <c r="M292" s="290"/>
    </row>
    <row r="293" spans="13:13" ht="15.75" customHeight="1">
      <c r="M293" s="290"/>
    </row>
    <row r="294" spans="13:13" ht="15.75" customHeight="1">
      <c r="M294" s="290"/>
    </row>
    <row r="295" spans="13:13" ht="15.75" customHeight="1">
      <c r="M295" s="290"/>
    </row>
    <row r="296" spans="13:13" ht="15.75" customHeight="1">
      <c r="M296" s="290"/>
    </row>
    <row r="297" spans="13:13" ht="15.75" customHeight="1">
      <c r="M297" s="290"/>
    </row>
    <row r="298" spans="13:13" ht="15.75" customHeight="1">
      <c r="M298" s="290"/>
    </row>
    <row r="299" spans="13:13" ht="15.75" customHeight="1">
      <c r="M299" s="290"/>
    </row>
    <row r="300" spans="13:13" ht="15.75" customHeight="1">
      <c r="M300" s="290"/>
    </row>
    <row r="301" spans="13:13" ht="15.75" customHeight="1">
      <c r="M301" s="290"/>
    </row>
    <row r="302" spans="13:13" ht="15.75" customHeight="1">
      <c r="M302" s="290"/>
    </row>
    <row r="303" spans="13:13" ht="15.75" customHeight="1">
      <c r="M303" s="290"/>
    </row>
    <row r="304" spans="13:13" ht="15.75" customHeight="1">
      <c r="M304" s="290"/>
    </row>
    <row r="305" spans="13:13" ht="15.75" customHeight="1">
      <c r="M305" s="290"/>
    </row>
    <row r="306" spans="13:13" ht="15.75" customHeight="1">
      <c r="M306" s="290"/>
    </row>
    <row r="307" spans="13:13" ht="15.75" customHeight="1">
      <c r="M307" s="290"/>
    </row>
    <row r="308" spans="13:13" ht="15.75" customHeight="1">
      <c r="M308" s="290"/>
    </row>
    <row r="309" spans="13:13" ht="15.75" customHeight="1">
      <c r="M309" s="290"/>
    </row>
    <row r="310" spans="13:13" ht="15.75" customHeight="1">
      <c r="M310" s="290"/>
    </row>
    <row r="311" spans="13:13" ht="15.75" customHeight="1">
      <c r="M311" s="290"/>
    </row>
    <row r="312" spans="13:13" ht="15.75" customHeight="1">
      <c r="M312" s="290"/>
    </row>
    <row r="313" spans="13:13" ht="15.75" customHeight="1">
      <c r="M313" s="290"/>
    </row>
    <row r="314" spans="13:13" ht="15.75" customHeight="1">
      <c r="M314" s="290"/>
    </row>
    <row r="315" spans="13:13" ht="15.75" customHeight="1">
      <c r="M315" s="290"/>
    </row>
    <row r="316" spans="13:13" ht="15.75" customHeight="1">
      <c r="M316" s="290"/>
    </row>
    <row r="317" spans="13:13" ht="15.75" customHeight="1">
      <c r="M317" s="290"/>
    </row>
    <row r="318" spans="13:13" ht="15.75" customHeight="1">
      <c r="M318" s="290"/>
    </row>
    <row r="319" spans="13:13" ht="15.75" customHeight="1">
      <c r="M319" s="290"/>
    </row>
    <row r="320" spans="13:13" ht="15.75" customHeight="1">
      <c r="M320" s="290"/>
    </row>
    <row r="321" spans="13:13" ht="15.75" customHeight="1">
      <c r="M321" s="290"/>
    </row>
    <row r="322" spans="13:13" ht="15.75" customHeight="1">
      <c r="M322" s="290"/>
    </row>
    <row r="323" spans="13:13" ht="15.75" customHeight="1">
      <c r="M323" s="290"/>
    </row>
    <row r="324" spans="13:13" ht="15.75" customHeight="1">
      <c r="M324" s="290"/>
    </row>
    <row r="325" spans="13:13" ht="15.75" customHeight="1">
      <c r="M325" s="290"/>
    </row>
    <row r="326" spans="13:13" ht="15.75" customHeight="1">
      <c r="M326" s="290"/>
    </row>
    <row r="327" spans="13:13" ht="15.75" customHeight="1">
      <c r="M327" s="290"/>
    </row>
    <row r="328" spans="13:13" ht="15.75" customHeight="1">
      <c r="M328" s="290"/>
    </row>
    <row r="329" spans="13:13" ht="15.75" customHeight="1">
      <c r="M329" s="290"/>
    </row>
    <row r="330" spans="13:13" ht="15.75" customHeight="1">
      <c r="M330" s="290"/>
    </row>
    <row r="331" spans="13:13" ht="15.75" customHeight="1">
      <c r="M331" s="290"/>
    </row>
    <row r="332" spans="13:13" ht="15.75" customHeight="1">
      <c r="M332" s="290"/>
    </row>
    <row r="333" spans="13:13" ht="15.75" customHeight="1">
      <c r="M333" s="290"/>
    </row>
    <row r="334" spans="13:13" ht="15.75" customHeight="1">
      <c r="M334" s="290"/>
    </row>
    <row r="335" spans="13:13" ht="15.75" customHeight="1">
      <c r="M335" s="290"/>
    </row>
    <row r="336" spans="13:13" ht="15.75" customHeight="1">
      <c r="M336" s="290"/>
    </row>
    <row r="337" spans="13:13" ht="15.75" customHeight="1">
      <c r="M337" s="290"/>
    </row>
    <row r="338" spans="13:13" ht="15.75" customHeight="1">
      <c r="M338" s="290"/>
    </row>
    <row r="339" spans="13:13" ht="15.75" customHeight="1">
      <c r="M339" s="290"/>
    </row>
    <row r="340" spans="13:13" ht="15.75" customHeight="1">
      <c r="M340" s="290"/>
    </row>
    <row r="341" spans="13:13" ht="15.75" customHeight="1">
      <c r="M341" s="290"/>
    </row>
    <row r="342" spans="13:13" ht="15.75" customHeight="1">
      <c r="M342" s="290"/>
    </row>
    <row r="343" spans="13:13" ht="15.75" customHeight="1">
      <c r="M343" s="290"/>
    </row>
    <row r="344" spans="13:13" ht="15.75" customHeight="1">
      <c r="M344" s="290"/>
    </row>
    <row r="345" spans="13:13" ht="15.75" customHeight="1">
      <c r="M345" s="290"/>
    </row>
    <row r="346" spans="13:13" ht="15.75" customHeight="1">
      <c r="M346" s="290"/>
    </row>
    <row r="347" spans="13:13" ht="15.75" customHeight="1">
      <c r="M347" s="290"/>
    </row>
    <row r="348" spans="13:13" ht="15.75" customHeight="1">
      <c r="M348" s="290"/>
    </row>
    <row r="349" spans="13:13" ht="15.75" customHeight="1">
      <c r="M349" s="290"/>
    </row>
    <row r="350" spans="13:13" ht="15.75" customHeight="1">
      <c r="M350" s="290"/>
    </row>
    <row r="351" spans="13:13" ht="15.75" customHeight="1">
      <c r="M351" s="290"/>
    </row>
    <row r="352" spans="13:13" ht="15.75" customHeight="1">
      <c r="M352" s="290"/>
    </row>
    <row r="353" spans="13:13" ht="15.75" customHeight="1">
      <c r="M353" s="290"/>
    </row>
    <row r="354" spans="13:13" ht="15.75" customHeight="1">
      <c r="M354" s="290"/>
    </row>
    <row r="355" spans="13:13" ht="15.75" customHeight="1">
      <c r="M355" s="290"/>
    </row>
    <row r="356" spans="13:13" ht="15.75" customHeight="1">
      <c r="M356" s="290"/>
    </row>
    <row r="357" spans="13:13" ht="15.75" customHeight="1">
      <c r="M357" s="290"/>
    </row>
    <row r="358" spans="13:13" ht="15.75" customHeight="1">
      <c r="M358" s="290"/>
    </row>
    <row r="359" spans="13:13" ht="15.75" customHeight="1">
      <c r="M359" s="290"/>
    </row>
    <row r="360" spans="13:13" ht="15.75" customHeight="1">
      <c r="M360" s="290"/>
    </row>
    <row r="361" spans="13:13" ht="15.75" customHeight="1">
      <c r="M361" s="290"/>
    </row>
    <row r="362" spans="13:13" ht="15.75" customHeight="1">
      <c r="M362" s="290"/>
    </row>
    <row r="363" spans="13:13" ht="15.75" customHeight="1">
      <c r="M363" s="290"/>
    </row>
    <row r="364" spans="13:13" ht="15.75" customHeight="1">
      <c r="M364" s="290"/>
    </row>
    <row r="365" spans="13:13" ht="15.75" customHeight="1">
      <c r="M365" s="290"/>
    </row>
    <row r="366" spans="13:13" ht="15.75" customHeight="1">
      <c r="M366" s="290"/>
    </row>
    <row r="367" spans="13:13" ht="15.75" customHeight="1">
      <c r="M367" s="290"/>
    </row>
    <row r="368" spans="13:13" ht="15.75" customHeight="1">
      <c r="M368" s="290"/>
    </row>
    <row r="369" spans="13:13" ht="15.75" customHeight="1">
      <c r="M369" s="290"/>
    </row>
    <row r="370" spans="13:13" ht="15.75" customHeight="1">
      <c r="M370" s="290"/>
    </row>
    <row r="371" spans="13:13" ht="15.75" customHeight="1">
      <c r="M371" s="290"/>
    </row>
    <row r="372" spans="13:13" ht="15.75" customHeight="1">
      <c r="M372" s="290"/>
    </row>
    <row r="373" spans="13:13" ht="15.75" customHeight="1">
      <c r="M373" s="290"/>
    </row>
    <row r="374" spans="13:13" ht="15.75" customHeight="1">
      <c r="M374" s="290"/>
    </row>
    <row r="375" spans="13:13" ht="15.75" customHeight="1">
      <c r="M375" s="290"/>
    </row>
    <row r="376" spans="13:13" ht="15.75" customHeight="1">
      <c r="M376" s="290"/>
    </row>
    <row r="377" spans="13:13" ht="15.75" customHeight="1">
      <c r="M377" s="290"/>
    </row>
    <row r="378" spans="13:13" ht="15.75" customHeight="1">
      <c r="M378" s="290"/>
    </row>
    <row r="379" spans="13:13" ht="15.75" customHeight="1">
      <c r="M379" s="290"/>
    </row>
    <row r="380" spans="13:13" ht="15.75" customHeight="1">
      <c r="M380" s="290"/>
    </row>
    <row r="381" spans="13:13" ht="15.75" customHeight="1">
      <c r="M381" s="290"/>
    </row>
    <row r="382" spans="13:13" ht="15.75" customHeight="1">
      <c r="M382" s="290"/>
    </row>
    <row r="383" spans="13:13" ht="15.75" customHeight="1">
      <c r="M383" s="290"/>
    </row>
    <row r="384" spans="13:13" ht="15.75" customHeight="1">
      <c r="M384" s="290"/>
    </row>
    <row r="385" spans="13:13" ht="15.75" customHeight="1">
      <c r="M385" s="290"/>
    </row>
    <row r="386" spans="13:13" ht="15.75" customHeight="1">
      <c r="M386" s="290"/>
    </row>
    <row r="387" spans="13:13" ht="15.75" customHeight="1">
      <c r="M387" s="290"/>
    </row>
    <row r="388" spans="13:13" ht="15.75" customHeight="1">
      <c r="M388" s="290"/>
    </row>
    <row r="389" spans="13:13" ht="15.75" customHeight="1">
      <c r="M389" s="290"/>
    </row>
    <row r="390" spans="13:13" ht="15.75" customHeight="1">
      <c r="M390" s="290"/>
    </row>
    <row r="391" spans="13:13" ht="15.75" customHeight="1">
      <c r="M391" s="290"/>
    </row>
    <row r="392" spans="13:13" ht="15.75" customHeight="1">
      <c r="M392" s="290"/>
    </row>
    <row r="393" spans="13:13" ht="15.75" customHeight="1">
      <c r="M393" s="290"/>
    </row>
    <row r="394" spans="13:13" ht="15.75" customHeight="1">
      <c r="M394" s="290"/>
    </row>
    <row r="395" spans="13:13" ht="15.75" customHeight="1">
      <c r="M395" s="290"/>
    </row>
    <row r="396" spans="13:13" ht="15.75" customHeight="1">
      <c r="M396" s="290"/>
    </row>
    <row r="397" spans="13:13" ht="15.75" customHeight="1">
      <c r="M397" s="290"/>
    </row>
    <row r="398" spans="13:13" ht="15.75" customHeight="1">
      <c r="M398" s="290"/>
    </row>
    <row r="399" spans="13:13" ht="15.75" customHeight="1">
      <c r="M399" s="290"/>
    </row>
    <row r="400" spans="13:13" ht="15.75" customHeight="1">
      <c r="M400" s="290"/>
    </row>
    <row r="401" spans="13:13" ht="15.75" customHeight="1">
      <c r="M401" s="290"/>
    </row>
    <row r="402" spans="13:13" ht="15.75" customHeight="1">
      <c r="M402" s="290"/>
    </row>
    <row r="403" spans="13:13" ht="15.75" customHeight="1">
      <c r="M403" s="290"/>
    </row>
    <row r="404" spans="13:13" ht="15.75" customHeight="1">
      <c r="M404" s="290"/>
    </row>
    <row r="405" spans="13:13" ht="15.75" customHeight="1">
      <c r="M405" s="290"/>
    </row>
    <row r="406" spans="13:13" ht="15.75" customHeight="1">
      <c r="M406" s="290"/>
    </row>
    <row r="407" spans="13:13" ht="15.75" customHeight="1">
      <c r="M407" s="290"/>
    </row>
    <row r="408" spans="13:13" ht="15.75" customHeight="1">
      <c r="M408" s="290"/>
    </row>
    <row r="409" spans="13:13" ht="15.75" customHeight="1">
      <c r="M409" s="290"/>
    </row>
    <row r="410" spans="13:13" ht="15.75" customHeight="1">
      <c r="M410" s="290"/>
    </row>
    <row r="411" spans="13:13" ht="15.75" customHeight="1">
      <c r="M411" s="290"/>
    </row>
    <row r="412" spans="13:13" ht="15.75" customHeight="1">
      <c r="M412" s="290"/>
    </row>
    <row r="413" spans="13:13" ht="15.75" customHeight="1">
      <c r="M413" s="290"/>
    </row>
    <row r="414" spans="13:13" ht="15.75" customHeight="1">
      <c r="M414" s="290"/>
    </row>
    <row r="415" spans="13:13" ht="15.75" customHeight="1">
      <c r="M415" s="290"/>
    </row>
    <row r="416" spans="13:13" ht="15.75" customHeight="1">
      <c r="M416" s="290"/>
    </row>
    <row r="417" spans="13:13" ht="15.75" customHeight="1">
      <c r="M417" s="290"/>
    </row>
    <row r="418" spans="13:13" ht="15.75" customHeight="1">
      <c r="M418" s="290"/>
    </row>
    <row r="419" spans="13:13" ht="15.75" customHeight="1">
      <c r="M419" s="290"/>
    </row>
    <row r="420" spans="13:13" ht="15.75" customHeight="1">
      <c r="M420" s="290"/>
    </row>
    <row r="421" spans="13:13" ht="15.75" customHeight="1">
      <c r="M421" s="290"/>
    </row>
    <row r="422" spans="13:13" ht="15.75" customHeight="1">
      <c r="M422" s="290"/>
    </row>
    <row r="423" spans="13:13" ht="15.75" customHeight="1">
      <c r="M423" s="290"/>
    </row>
    <row r="424" spans="13:13" ht="15.75" customHeight="1">
      <c r="M424" s="290"/>
    </row>
    <row r="425" spans="13:13" ht="15.75" customHeight="1">
      <c r="M425" s="290"/>
    </row>
    <row r="426" spans="13:13" ht="15.75" customHeight="1">
      <c r="M426" s="290"/>
    </row>
    <row r="427" spans="13:13" ht="15.75" customHeight="1">
      <c r="M427" s="290"/>
    </row>
    <row r="428" spans="13:13" ht="15.75" customHeight="1">
      <c r="M428" s="290"/>
    </row>
    <row r="429" spans="13:13" ht="15.75" customHeight="1">
      <c r="M429" s="290"/>
    </row>
    <row r="430" spans="13:13" ht="15.75" customHeight="1">
      <c r="M430" s="290"/>
    </row>
    <row r="431" spans="13:13" ht="15.75" customHeight="1">
      <c r="M431" s="290"/>
    </row>
    <row r="432" spans="13:13" ht="15.75" customHeight="1">
      <c r="M432" s="290"/>
    </row>
    <row r="433" spans="13:13" ht="15.75" customHeight="1">
      <c r="M433" s="290"/>
    </row>
    <row r="434" spans="13:13" ht="15.75" customHeight="1">
      <c r="M434" s="290"/>
    </row>
    <row r="435" spans="13:13" ht="15.75" customHeight="1">
      <c r="M435" s="290"/>
    </row>
    <row r="436" spans="13:13" ht="15.75" customHeight="1">
      <c r="M436" s="290"/>
    </row>
    <row r="437" spans="13:13" ht="15.75" customHeight="1">
      <c r="M437" s="290"/>
    </row>
    <row r="438" spans="13:13" ht="15.75" customHeight="1">
      <c r="M438" s="290"/>
    </row>
    <row r="439" spans="13:13" ht="15.75" customHeight="1">
      <c r="M439" s="290"/>
    </row>
    <row r="440" spans="13:13" ht="15.75" customHeight="1">
      <c r="M440" s="290"/>
    </row>
    <row r="441" spans="13:13" ht="15.75" customHeight="1">
      <c r="M441" s="290"/>
    </row>
    <row r="442" spans="13:13" ht="15.75" customHeight="1">
      <c r="M442" s="290"/>
    </row>
    <row r="443" spans="13:13" ht="15.75" customHeight="1">
      <c r="M443" s="290"/>
    </row>
    <row r="444" spans="13:13" ht="15.75" customHeight="1">
      <c r="M444" s="290"/>
    </row>
    <row r="445" spans="13:13" ht="15.75" customHeight="1">
      <c r="M445" s="290"/>
    </row>
    <row r="446" spans="13:13" ht="15.75" customHeight="1">
      <c r="M446" s="290"/>
    </row>
    <row r="447" spans="13:13" ht="15.75" customHeight="1">
      <c r="M447" s="290"/>
    </row>
    <row r="448" spans="13:13" ht="15.75" customHeight="1">
      <c r="M448" s="290"/>
    </row>
    <row r="449" spans="13:13" ht="15.75" customHeight="1">
      <c r="M449" s="290"/>
    </row>
    <row r="450" spans="13:13" ht="15.75" customHeight="1">
      <c r="M450" s="290"/>
    </row>
    <row r="451" spans="13:13" ht="15.75" customHeight="1">
      <c r="M451" s="290"/>
    </row>
    <row r="452" spans="13:13" ht="15.75" customHeight="1">
      <c r="M452" s="290"/>
    </row>
    <row r="453" spans="13:13" ht="15.75" customHeight="1">
      <c r="M453" s="290"/>
    </row>
    <row r="454" spans="13:13" ht="15.75" customHeight="1">
      <c r="M454" s="290"/>
    </row>
    <row r="455" spans="13:13" ht="15.75" customHeight="1">
      <c r="M455" s="290"/>
    </row>
    <row r="456" spans="13:13" ht="15.75" customHeight="1">
      <c r="M456" s="290"/>
    </row>
    <row r="457" spans="13:13" ht="15.75" customHeight="1">
      <c r="M457" s="290"/>
    </row>
    <row r="458" spans="13:13" ht="15.75" customHeight="1">
      <c r="M458" s="290"/>
    </row>
    <row r="459" spans="13:13" ht="15.75" customHeight="1">
      <c r="M459" s="290"/>
    </row>
    <row r="460" spans="13:13" ht="15.75" customHeight="1">
      <c r="M460" s="290"/>
    </row>
    <row r="461" spans="13:13" ht="15.75" customHeight="1">
      <c r="M461" s="290"/>
    </row>
    <row r="462" spans="13:13" ht="15.75" customHeight="1">
      <c r="M462" s="290"/>
    </row>
    <row r="463" spans="13:13" ht="15.75" customHeight="1">
      <c r="M463" s="290"/>
    </row>
    <row r="464" spans="13:13" ht="15.75" customHeight="1">
      <c r="M464" s="290"/>
    </row>
    <row r="465" spans="13:13" ht="15.75" customHeight="1">
      <c r="M465" s="290"/>
    </row>
    <row r="466" spans="13:13" ht="15.75" customHeight="1">
      <c r="M466" s="290"/>
    </row>
    <row r="467" spans="13:13" ht="15.75" customHeight="1">
      <c r="M467" s="290"/>
    </row>
    <row r="468" spans="13:13" ht="15.75" customHeight="1">
      <c r="M468" s="290"/>
    </row>
    <row r="469" spans="13:13" ht="15.75" customHeight="1">
      <c r="M469" s="290"/>
    </row>
    <row r="470" spans="13:13" ht="15.75" customHeight="1">
      <c r="M470" s="290"/>
    </row>
    <row r="471" spans="13:13" ht="15.75" customHeight="1">
      <c r="M471" s="290"/>
    </row>
    <row r="472" spans="13:13" ht="15.75" customHeight="1">
      <c r="M472" s="290"/>
    </row>
    <row r="473" spans="13:13" ht="15.75" customHeight="1">
      <c r="M473" s="290"/>
    </row>
    <row r="474" spans="13:13" ht="15.75" customHeight="1">
      <c r="M474" s="290"/>
    </row>
    <row r="475" spans="13:13" ht="15.75" customHeight="1">
      <c r="M475" s="290"/>
    </row>
    <row r="476" spans="13:13" ht="15.75" customHeight="1">
      <c r="M476" s="290"/>
    </row>
    <row r="477" spans="13:13" ht="15.75" customHeight="1">
      <c r="M477" s="290"/>
    </row>
    <row r="478" spans="13:13" ht="15.75" customHeight="1">
      <c r="M478" s="290"/>
    </row>
    <row r="479" spans="13:13" ht="15.75" customHeight="1">
      <c r="M479" s="290"/>
    </row>
    <row r="480" spans="13:13" ht="15.75" customHeight="1">
      <c r="M480" s="290"/>
    </row>
    <row r="481" spans="13:13" ht="15.75" customHeight="1">
      <c r="M481" s="290"/>
    </row>
    <row r="482" spans="13:13" ht="15.75" customHeight="1">
      <c r="M482" s="290"/>
    </row>
    <row r="483" spans="13:13" ht="15.75" customHeight="1">
      <c r="M483" s="290"/>
    </row>
    <row r="484" spans="13:13" ht="15.75" customHeight="1">
      <c r="M484" s="290"/>
    </row>
    <row r="485" spans="13:13" ht="15.75" customHeight="1">
      <c r="M485" s="290"/>
    </row>
    <row r="486" spans="13:13" ht="15.75" customHeight="1">
      <c r="M486" s="290"/>
    </row>
    <row r="487" spans="13:13" ht="15.75" customHeight="1">
      <c r="M487" s="290"/>
    </row>
    <row r="488" spans="13:13" ht="15.75" customHeight="1">
      <c r="M488" s="290"/>
    </row>
    <row r="489" spans="13:13" ht="15.75" customHeight="1">
      <c r="M489" s="290"/>
    </row>
    <row r="490" spans="13:13" ht="15.75" customHeight="1">
      <c r="M490" s="290"/>
    </row>
    <row r="491" spans="13:13" ht="15.75" customHeight="1">
      <c r="M491" s="290"/>
    </row>
    <row r="492" spans="13:13" ht="15.75" customHeight="1">
      <c r="M492" s="290"/>
    </row>
    <row r="493" spans="13:13" ht="15.75" customHeight="1">
      <c r="M493" s="290"/>
    </row>
    <row r="494" spans="13:13" ht="15.75" customHeight="1">
      <c r="M494" s="290"/>
    </row>
    <row r="495" spans="13:13" ht="15.75" customHeight="1">
      <c r="M495" s="290"/>
    </row>
    <row r="496" spans="13:13" ht="15.75" customHeight="1">
      <c r="M496" s="290"/>
    </row>
    <row r="497" spans="13:13" ht="15.75" customHeight="1">
      <c r="M497" s="290"/>
    </row>
    <row r="498" spans="13:13" ht="15.75" customHeight="1">
      <c r="M498" s="290"/>
    </row>
    <row r="499" spans="13:13" ht="15.75" customHeight="1">
      <c r="M499" s="290"/>
    </row>
    <row r="500" spans="13:13" ht="15.75" customHeight="1">
      <c r="M500" s="290"/>
    </row>
    <row r="501" spans="13:13" ht="15.75" customHeight="1">
      <c r="M501" s="290"/>
    </row>
    <row r="502" spans="13:13" ht="15.75" customHeight="1">
      <c r="M502" s="290"/>
    </row>
    <row r="503" spans="13:13" ht="15.75" customHeight="1">
      <c r="M503" s="290"/>
    </row>
    <row r="504" spans="13:13" ht="15.75" customHeight="1">
      <c r="M504" s="290"/>
    </row>
    <row r="505" spans="13:13" ht="15.75" customHeight="1">
      <c r="M505" s="290"/>
    </row>
    <row r="506" spans="13:13" ht="15.75" customHeight="1">
      <c r="M506" s="290"/>
    </row>
    <row r="507" spans="13:13" ht="15.75" customHeight="1">
      <c r="M507" s="290"/>
    </row>
    <row r="508" spans="13:13" ht="15.75" customHeight="1">
      <c r="M508" s="290"/>
    </row>
    <row r="509" spans="13:13" ht="15.75" customHeight="1">
      <c r="M509" s="290"/>
    </row>
    <row r="510" spans="13:13" ht="15.75" customHeight="1">
      <c r="M510" s="290"/>
    </row>
    <row r="511" spans="13:13" ht="15.75" customHeight="1">
      <c r="M511" s="290"/>
    </row>
    <row r="512" spans="13:13" ht="15.75" customHeight="1">
      <c r="M512" s="290"/>
    </row>
    <row r="513" spans="13:13" ht="15.75" customHeight="1">
      <c r="M513" s="290"/>
    </row>
    <row r="514" spans="13:13" ht="15.75" customHeight="1">
      <c r="M514" s="290"/>
    </row>
    <row r="515" spans="13:13" ht="15.75" customHeight="1">
      <c r="M515" s="290"/>
    </row>
    <row r="516" spans="13:13" ht="15.75" customHeight="1">
      <c r="M516" s="290"/>
    </row>
    <row r="517" spans="13:13" ht="15.75" customHeight="1">
      <c r="M517" s="290"/>
    </row>
    <row r="518" spans="13:13" ht="15.75" customHeight="1">
      <c r="M518" s="290"/>
    </row>
    <row r="519" spans="13:13" ht="15.75" customHeight="1">
      <c r="M519" s="290"/>
    </row>
    <row r="520" spans="13:13" ht="15.75" customHeight="1">
      <c r="M520" s="290"/>
    </row>
    <row r="521" spans="13:13" ht="15.75" customHeight="1">
      <c r="M521" s="290"/>
    </row>
    <row r="522" spans="13:13" ht="15.75" customHeight="1">
      <c r="M522" s="290"/>
    </row>
    <row r="523" spans="13:13" ht="15.75" customHeight="1">
      <c r="M523" s="290"/>
    </row>
    <row r="524" spans="13:13" ht="15.75" customHeight="1">
      <c r="M524" s="290"/>
    </row>
    <row r="525" spans="13:13" ht="15.75" customHeight="1">
      <c r="M525" s="290"/>
    </row>
    <row r="526" spans="13:13" ht="15.75" customHeight="1">
      <c r="M526" s="290"/>
    </row>
    <row r="527" spans="13:13" ht="15.75" customHeight="1">
      <c r="M527" s="290"/>
    </row>
    <row r="528" spans="13:13" ht="15.75" customHeight="1">
      <c r="M528" s="290"/>
    </row>
    <row r="529" spans="13:13" ht="15.75" customHeight="1">
      <c r="M529" s="290"/>
    </row>
    <row r="530" spans="13:13" ht="15.75" customHeight="1">
      <c r="M530" s="290"/>
    </row>
    <row r="531" spans="13:13" ht="15.75" customHeight="1">
      <c r="M531" s="290"/>
    </row>
    <row r="532" spans="13:13" ht="15.75" customHeight="1">
      <c r="M532" s="290"/>
    </row>
    <row r="533" spans="13:13" ht="15.75" customHeight="1">
      <c r="M533" s="290"/>
    </row>
    <row r="534" spans="13:13" ht="15.75" customHeight="1">
      <c r="M534" s="290"/>
    </row>
    <row r="535" spans="13:13" ht="15.75" customHeight="1">
      <c r="M535" s="290"/>
    </row>
    <row r="536" spans="13:13" ht="15.75" customHeight="1">
      <c r="M536" s="290"/>
    </row>
    <row r="537" spans="13:13" ht="15.75" customHeight="1">
      <c r="M537" s="290"/>
    </row>
    <row r="538" spans="13:13" ht="15.75" customHeight="1">
      <c r="M538" s="290"/>
    </row>
    <row r="539" spans="13:13" ht="15.75" customHeight="1">
      <c r="M539" s="290"/>
    </row>
    <row r="540" spans="13:13" ht="15.75" customHeight="1">
      <c r="M540" s="290"/>
    </row>
    <row r="541" spans="13:13" ht="15.75" customHeight="1">
      <c r="M541" s="290"/>
    </row>
    <row r="542" spans="13:13" ht="15.75" customHeight="1">
      <c r="M542" s="290"/>
    </row>
    <row r="543" spans="13:13" ht="15.75" customHeight="1">
      <c r="M543" s="290"/>
    </row>
    <row r="544" spans="13:13" ht="15.75" customHeight="1">
      <c r="M544" s="290"/>
    </row>
    <row r="545" spans="13:13" ht="15.75" customHeight="1">
      <c r="M545" s="290"/>
    </row>
    <row r="546" spans="13:13" ht="15.75" customHeight="1">
      <c r="M546" s="290"/>
    </row>
    <row r="547" spans="13:13" ht="15.75" customHeight="1">
      <c r="M547" s="290"/>
    </row>
    <row r="548" spans="13:13" ht="15.75" customHeight="1">
      <c r="M548" s="290"/>
    </row>
    <row r="549" spans="13:13" ht="15.75" customHeight="1">
      <c r="M549" s="290"/>
    </row>
    <row r="550" spans="13:13" ht="15.75" customHeight="1">
      <c r="M550" s="290"/>
    </row>
    <row r="551" spans="13:13" ht="15.75" customHeight="1">
      <c r="M551" s="290"/>
    </row>
    <row r="552" spans="13:13" ht="15.75" customHeight="1">
      <c r="M552" s="290"/>
    </row>
    <row r="553" spans="13:13" ht="15.75" customHeight="1">
      <c r="M553" s="290"/>
    </row>
    <row r="554" spans="13:13" ht="15.75" customHeight="1">
      <c r="M554" s="290"/>
    </row>
    <row r="555" spans="13:13" ht="15.75" customHeight="1">
      <c r="M555" s="290"/>
    </row>
    <row r="556" spans="13:13" ht="15.75" customHeight="1">
      <c r="M556" s="290"/>
    </row>
    <row r="557" spans="13:13" ht="15.75" customHeight="1">
      <c r="M557" s="290"/>
    </row>
    <row r="558" spans="13:13" ht="15.75" customHeight="1">
      <c r="M558" s="290"/>
    </row>
    <row r="559" spans="13:13" ht="15.75" customHeight="1">
      <c r="M559" s="290"/>
    </row>
    <row r="560" spans="13:13" ht="15.75" customHeight="1">
      <c r="M560" s="290"/>
    </row>
    <row r="561" spans="13:13" ht="15.75" customHeight="1">
      <c r="M561" s="290"/>
    </row>
    <row r="562" spans="13:13" ht="15.75" customHeight="1">
      <c r="M562" s="290"/>
    </row>
    <row r="563" spans="13:13" ht="15.75" customHeight="1">
      <c r="M563" s="290"/>
    </row>
    <row r="564" spans="13:13" ht="15.75" customHeight="1">
      <c r="M564" s="290"/>
    </row>
    <row r="565" spans="13:13" ht="15.75" customHeight="1">
      <c r="M565" s="290"/>
    </row>
    <row r="566" spans="13:13" ht="15.75" customHeight="1">
      <c r="M566" s="290"/>
    </row>
    <row r="567" spans="13:13" ht="15.75" customHeight="1">
      <c r="M567" s="290"/>
    </row>
    <row r="568" spans="13:13" ht="15.75" customHeight="1">
      <c r="M568" s="290"/>
    </row>
    <row r="569" spans="13:13" ht="15.75" customHeight="1">
      <c r="M569" s="290"/>
    </row>
    <row r="570" spans="13:13" ht="15.75" customHeight="1">
      <c r="M570" s="290"/>
    </row>
    <row r="571" spans="13:13" ht="15.75" customHeight="1">
      <c r="M571" s="290"/>
    </row>
    <row r="572" spans="13:13" ht="15.75" customHeight="1">
      <c r="M572" s="290"/>
    </row>
    <row r="573" spans="13:13" ht="15.75" customHeight="1">
      <c r="M573" s="290"/>
    </row>
    <row r="574" spans="13:13" ht="15.75" customHeight="1">
      <c r="M574" s="290"/>
    </row>
    <row r="575" spans="13:13" ht="15.75" customHeight="1">
      <c r="M575" s="290"/>
    </row>
    <row r="576" spans="13:13" ht="15.75" customHeight="1">
      <c r="M576" s="290"/>
    </row>
    <row r="577" spans="13:13" ht="15.75" customHeight="1">
      <c r="M577" s="290"/>
    </row>
    <row r="578" spans="13:13" ht="15.75" customHeight="1">
      <c r="M578" s="290"/>
    </row>
    <row r="579" spans="13:13" ht="15.75" customHeight="1">
      <c r="M579" s="290"/>
    </row>
    <row r="580" spans="13:13" ht="15.75" customHeight="1">
      <c r="M580" s="290"/>
    </row>
    <row r="581" spans="13:13" ht="15.75" customHeight="1">
      <c r="M581" s="290"/>
    </row>
    <row r="582" spans="13:13" ht="15.75" customHeight="1">
      <c r="M582" s="290"/>
    </row>
    <row r="583" spans="13:13" ht="15.75" customHeight="1">
      <c r="M583" s="290"/>
    </row>
    <row r="584" spans="13:13" ht="15.75" customHeight="1">
      <c r="M584" s="290"/>
    </row>
    <row r="585" spans="13:13" ht="15.75" customHeight="1">
      <c r="M585" s="290"/>
    </row>
    <row r="586" spans="13:13" ht="15.75" customHeight="1">
      <c r="M586" s="290"/>
    </row>
    <row r="587" spans="13:13" ht="15.75" customHeight="1">
      <c r="M587" s="290"/>
    </row>
    <row r="588" spans="13:13" ht="15.75" customHeight="1">
      <c r="M588" s="290"/>
    </row>
    <row r="589" spans="13:13" ht="15.75" customHeight="1">
      <c r="M589" s="290"/>
    </row>
    <row r="590" spans="13:13" ht="15.75" customHeight="1">
      <c r="M590" s="290"/>
    </row>
    <row r="591" spans="13:13" ht="15.75" customHeight="1">
      <c r="M591" s="290"/>
    </row>
    <row r="592" spans="13:13" ht="15.75" customHeight="1">
      <c r="M592" s="290"/>
    </row>
    <row r="593" spans="13:13" ht="15.75" customHeight="1">
      <c r="M593" s="290"/>
    </row>
    <row r="594" spans="13:13" ht="15.75" customHeight="1">
      <c r="M594" s="290"/>
    </row>
    <row r="595" spans="13:13" ht="15.75" customHeight="1">
      <c r="M595" s="290"/>
    </row>
    <row r="596" spans="13:13" ht="15.75" customHeight="1">
      <c r="M596" s="290"/>
    </row>
    <row r="597" spans="13:13" ht="15.75" customHeight="1">
      <c r="M597" s="290"/>
    </row>
    <row r="598" spans="13:13" ht="15.75" customHeight="1">
      <c r="M598" s="290"/>
    </row>
    <row r="599" spans="13:13" ht="15.75" customHeight="1">
      <c r="M599" s="290"/>
    </row>
    <row r="600" spans="13:13" ht="15.75" customHeight="1">
      <c r="M600" s="290"/>
    </row>
    <row r="601" spans="13:13" ht="15.75" customHeight="1">
      <c r="M601" s="290"/>
    </row>
    <row r="602" spans="13:13" ht="15.75" customHeight="1">
      <c r="M602" s="290"/>
    </row>
    <row r="603" spans="13:13" ht="15.75" customHeight="1">
      <c r="M603" s="290"/>
    </row>
    <row r="604" spans="13:13" ht="15.75" customHeight="1">
      <c r="M604" s="290"/>
    </row>
    <row r="605" spans="13:13" ht="15.75" customHeight="1">
      <c r="M605" s="290"/>
    </row>
    <row r="606" spans="13:13" ht="15.75" customHeight="1">
      <c r="M606" s="290"/>
    </row>
    <row r="607" spans="13:13" ht="15.75" customHeight="1">
      <c r="M607" s="290"/>
    </row>
    <row r="608" spans="13:13" ht="15.75" customHeight="1">
      <c r="M608" s="290"/>
    </row>
    <row r="609" spans="13:13" ht="15.75" customHeight="1">
      <c r="M609" s="290"/>
    </row>
    <row r="610" spans="13:13" ht="15.75" customHeight="1">
      <c r="M610" s="290"/>
    </row>
    <row r="611" spans="13:13" ht="15.75" customHeight="1">
      <c r="M611" s="290"/>
    </row>
    <row r="612" spans="13:13" ht="15.75" customHeight="1">
      <c r="M612" s="290"/>
    </row>
    <row r="613" spans="13:13" ht="15.75" customHeight="1">
      <c r="M613" s="290"/>
    </row>
    <row r="614" spans="13:13" ht="15.75" customHeight="1">
      <c r="M614" s="290"/>
    </row>
    <row r="615" spans="13:13" ht="15.75" customHeight="1">
      <c r="M615" s="290"/>
    </row>
    <row r="616" spans="13:13" ht="15.75" customHeight="1">
      <c r="M616" s="290"/>
    </row>
    <row r="617" spans="13:13" ht="15.75" customHeight="1">
      <c r="M617" s="290"/>
    </row>
    <row r="618" spans="13:13" ht="15.75" customHeight="1">
      <c r="M618" s="290"/>
    </row>
    <row r="619" spans="13:13" ht="15.75" customHeight="1">
      <c r="M619" s="290"/>
    </row>
    <row r="620" spans="13:13" ht="15.75" customHeight="1">
      <c r="M620" s="290"/>
    </row>
    <row r="621" spans="13:13" ht="15.75" customHeight="1">
      <c r="M621" s="290"/>
    </row>
    <row r="622" spans="13:13" ht="15.75" customHeight="1">
      <c r="M622" s="290"/>
    </row>
    <row r="623" spans="13:13" ht="15.75" customHeight="1">
      <c r="M623" s="290"/>
    </row>
    <row r="624" spans="13:13" ht="15.75" customHeight="1">
      <c r="M624" s="290"/>
    </row>
    <row r="625" spans="13:13" ht="15.75" customHeight="1">
      <c r="M625" s="290"/>
    </row>
    <row r="626" spans="13:13" ht="15.75" customHeight="1">
      <c r="M626" s="290"/>
    </row>
    <row r="627" spans="13:13" ht="15.75" customHeight="1">
      <c r="M627" s="290"/>
    </row>
    <row r="628" spans="13:13" ht="15.75" customHeight="1">
      <c r="M628" s="290"/>
    </row>
    <row r="629" spans="13:13" ht="15.75" customHeight="1">
      <c r="M629" s="290"/>
    </row>
    <row r="630" spans="13:13" ht="15.75" customHeight="1">
      <c r="M630" s="290"/>
    </row>
    <row r="631" spans="13:13" ht="15.75" customHeight="1">
      <c r="M631" s="290"/>
    </row>
    <row r="632" spans="13:13" ht="15.75" customHeight="1">
      <c r="M632" s="290"/>
    </row>
    <row r="633" spans="13:13" ht="15.75" customHeight="1">
      <c r="M633" s="290"/>
    </row>
    <row r="634" spans="13:13" ht="15.75" customHeight="1">
      <c r="M634" s="290"/>
    </row>
    <row r="635" spans="13:13" ht="15.75" customHeight="1">
      <c r="M635" s="290"/>
    </row>
    <row r="636" spans="13:13" ht="15.75" customHeight="1">
      <c r="M636" s="290"/>
    </row>
    <row r="637" spans="13:13" ht="15.75" customHeight="1">
      <c r="M637" s="290"/>
    </row>
    <row r="638" spans="13:13" ht="15.75" customHeight="1">
      <c r="M638" s="290"/>
    </row>
    <row r="639" spans="13:13" ht="15.75" customHeight="1">
      <c r="M639" s="290"/>
    </row>
    <row r="640" spans="13:13" ht="15.75" customHeight="1">
      <c r="M640" s="290"/>
    </row>
    <row r="641" spans="13:13" ht="15.75" customHeight="1">
      <c r="M641" s="290"/>
    </row>
    <row r="642" spans="13:13" ht="15.75" customHeight="1">
      <c r="M642" s="290"/>
    </row>
    <row r="643" spans="13:13" ht="15.75" customHeight="1">
      <c r="M643" s="290"/>
    </row>
    <row r="644" spans="13:13" ht="15.75" customHeight="1">
      <c r="M644" s="290"/>
    </row>
    <row r="645" spans="13:13" ht="15.75" customHeight="1">
      <c r="M645" s="290"/>
    </row>
    <row r="646" spans="13:13" ht="15.75" customHeight="1">
      <c r="M646" s="290"/>
    </row>
    <row r="647" spans="13:13" ht="15.75" customHeight="1">
      <c r="M647" s="290"/>
    </row>
    <row r="648" spans="13:13" ht="15.75" customHeight="1">
      <c r="M648" s="290"/>
    </row>
    <row r="649" spans="13:13" ht="15.75" customHeight="1">
      <c r="M649" s="290"/>
    </row>
    <row r="650" spans="13:13" ht="15.75" customHeight="1">
      <c r="M650" s="290"/>
    </row>
    <row r="651" spans="13:13" ht="15.75" customHeight="1">
      <c r="M651" s="290"/>
    </row>
    <row r="652" spans="13:13" ht="15.75" customHeight="1">
      <c r="M652" s="290"/>
    </row>
    <row r="653" spans="13:13" ht="15.75" customHeight="1">
      <c r="M653" s="290"/>
    </row>
    <row r="654" spans="13:13" ht="15.75" customHeight="1">
      <c r="M654" s="290"/>
    </row>
    <row r="655" spans="13:13" ht="15.75" customHeight="1">
      <c r="M655" s="290"/>
    </row>
    <row r="656" spans="13:13" ht="15.75" customHeight="1">
      <c r="M656" s="290"/>
    </row>
    <row r="657" spans="13:13" ht="15.75" customHeight="1">
      <c r="M657" s="290"/>
    </row>
    <row r="658" spans="13:13" ht="15.75" customHeight="1">
      <c r="M658" s="290"/>
    </row>
    <row r="659" spans="13:13" ht="15.75" customHeight="1">
      <c r="M659" s="290"/>
    </row>
    <row r="660" spans="13:13" ht="15.75" customHeight="1">
      <c r="M660" s="290"/>
    </row>
    <row r="661" spans="13:13" ht="15.75" customHeight="1">
      <c r="M661" s="290"/>
    </row>
    <row r="662" spans="13:13" ht="15.75" customHeight="1">
      <c r="M662" s="290"/>
    </row>
    <row r="663" spans="13:13" ht="15.75" customHeight="1">
      <c r="M663" s="290"/>
    </row>
    <row r="664" spans="13:13" ht="15.75" customHeight="1">
      <c r="M664" s="290"/>
    </row>
    <row r="665" spans="13:13" ht="15.75" customHeight="1">
      <c r="M665" s="290"/>
    </row>
    <row r="666" spans="13:13" ht="15.75" customHeight="1">
      <c r="M666" s="290"/>
    </row>
    <row r="667" spans="13:13" ht="15.75" customHeight="1">
      <c r="M667" s="290"/>
    </row>
    <row r="668" spans="13:13" ht="15.75" customHeight="1">
      <c r="M668" s="290"/>
    </row>
    <row r="669" spans="13:13" ht="15.75" customHeight="1">
      <c r="M669" s="290"/>
    </row>
    <row r="670" spans="13:13" ht="15.75" customHeight="1">
      <c r="M670" s="290"/>
    </row>
    <row r="671" spans="13:13" ht="15.75" customHeight="1">
      <c r="M671" s="290"/>
    </row>
    <row r="672" spans="13:13" ht="15.75" customHeight="1">
      <c r="M672" s="290"/>
    </row>
    <row r="673" spans="13:13" ht="15.75" customHeight="1">
      <c r="M673" s="290"/>
    </row>
    <row r="674" spans="13:13" ht="15.75" customHeight="1">
      <c r="M674" s="290"/>
    </row>
    <row r="675" spans="13:13" ht="15.75" customHeight="1">
      <c r="M675" s="290"/>
    </row>
    <row r="676" spans="13:13" ht="15.75" customHeight="1">
      <c r="M676" s="290"/>
    </row>
    <row r="677" spans="13:13" ht="15.75" customHeight="1">
      <c r="M677" s="290"/>
    </row>
    <row r="678" spans="13:13" ht="15.75" customHeight="1">
      <c r="M678" s="290"/>
    </row>
    <row r="679" spans="13:13" ht="15.75" customHeight="1">
      <c r="M679" s="290"/>
    </row>
    <row r="680" spans="13:13" ht="15.75" customHeight="1">
      <c r="M680" s="290"/>
    </row>
    <row r="681" spans="13:13" ht="15.75" customHeight="1">
      <c r="M681" s="290"/>
    </row>
    <row r="682" spans="13:13" ht="15.75" customHeight="1">
      <c r="M682" s="290"/>
    </row>
    <row r="683" spans="13:13" ht="15.75" customHeight="1">
      <c r="M683" s="290"/>
    </row>
    <row r="684" spans="13:13" ht="15.75" customHeight="1">
      <c r="M684" s="290"/>
    </row>
    <row r="685" spans="13:13" ht="15.75" customHeight="1">
      <c r="M685" s="290"/>
    </row>
    <row r="686" spans="13:13" ht="15.75" customHeight="1">
      <c r="M686" s="290"/>
    </row>
    <row r="687" spans="13:13" ht="15.75" customHeight="1">
      <c r="M687" s="290"/>
    </row>
    <row r="688" spans="13:13" ht="15.75" customHeight="1">
      <c r="M688" s="290"/>
    </row>
    <row r="689" spans="13:13" ht="15.75" customHeight="1">
      <c r="M689" s="290"/>
    </row>
    <row r="690" spans="13:13" ht="15.75" customHeight="1">
      <c r="M690" s="290"/>
    </row>
    <row r="691" spans="13:13" ht="15.75" customHeight="1">
      <c r="M691" s="290"/>
    </row>
    <row r="692" spans="13:13" ht="15.75" customHeight="1">
      <c r="M692" s="290"/>
    </row>
    <row r="693" spans="13:13" ht="15.75" customHeight="1">
      <c r="M693" s="290"/>
    </row>
    <row r="694" spans="13:13" ht="15.75" customHeight="1">
      <c r="M694" s="290"/>
    </row>
    <row r="695" spans="13:13" ht="15.75" customHeight="1">
      <c r="M695" s="290"/>
    </row>
    <row r="696" spans="13:13" ht="15.75" customHeight="1">
      <c r="M696" s="290"/>
    </row>
    <row r="697" spans="13:13" ht="15.75" customHeight="1">
      <c r="M697" s="290"/>
    </row>
    <row r="698" spans="13:13" ht="15.75" customHeight="1">
      <c r="M698" s="290"/>
    </row>
    <row r="699" spans="13:13" ht="15.75" customHeight="1">
      <c r="M699" s="290"/>
    </row>
    <row r="700" spans="13:13" ht="15.75" customHeight="1">
      <c r="M700" s="290"/>
    </row>
    <row r="701" spans="13:13" ht="15.75" customHeight="1">
      <c r="M701" s="290"/>
    </row>
    <row r="702" spans="13:13" ht="15.75" customHeight="1">
      <c r="M702" s="290"/>
    </row>
    <row r="703" spans="13:13" ht="15.75" customHeight="1">
      <c r="M703" s="290"/>
    </row>
    <row r="704" spans="13:13" ht="15.75" customHeight="1">
      <c r="M704" s="290"/>
    </row>
    <row r="705" spans="13:13" ht="15.75" customHeight="1">
      <c r="M705" s="290"/>
    </row>
    <row r="706" spans="13:13" ht="15.75" customHeight="1">
      <c r="M706" s="290"/>
    </row>
    <row r="707" spans="13:13" ht="15.75" customHeight="1">
      <c r="M707" s="290"/>
    </row>
    <row r="708" spans="13:13" ht="15.75" customHeight="1">
      <c r="M708" s="290"/>
    </row>
    <row r="709" spans="13:13" ht="15.75" customHeight="1">
      <c r="M709" s="290"/>
    </row>
    <row r="710" spans="13:13" ht="15.75" customHeight="1">
      <c r="M710" s="290"/>
    </row>
    <row r="711" spans="13:13" ht="15.75" customHeight="1">
      <c r="M711" s="290"/>
    </row>
    <row r="712" spans="13:13" ht="15.75" customHeight="1">
      <c r="M712" s="290"/>
    </row>
    <row r="713" spans="13:13" ht="15.75" customHeight="1">
      <c r="M713" s="290"/>
    </row>
    <row r="714" spans="13:13" ht="15.75" customHeight="1">
      <c r="M714" s="290"/>
    </row>
    <row r="715" spans="13:13" ht="15.75" customHeight="1">
      <c r="M715" s="290"/>
    </row>
    <row r="716" spans="13:13" ht="15.75" customHeight="1">
      <c r="M716" s="290"/>
    </row>
    <row r="717" spans="13:13" ht="15.75" customHeight="1">
      <c r="M717" s="290"/>
    </row>
    <row r="718" spans="13:13" ht="15.75" customHeight="1">
      <c r="M718" s="290"/>
    </row>
    <row r="719" spans="13:13" ht="15.75" customHeight="1">
      <c r="M719" s="290"/>
    </row>
    <row r="720" spans="13:13" ht="15.75" customHeight="1">
      <c r="M720" s="290"/>
    </row>
    <row r="721" spans="13:13" ht="15.75" customHeight="1">
      <c r="M721" s="290"/>
    </row>
    <row r="722" spans="13:13" ht="15.75" customHeight="1">
      <c r="M722" s="290"/>
    </row>
    <row r="723" spans="13:13" ht="15.75" customHeight="1">
      <c r="M723" s="290"/>
    </row>
    <row r="724" spans="13:13" ht="15.75" customHeight="1">
      <c r="M724" s="290"/>
    </row>
    <row r="725" spans="13:13" ht="15.75" customHeight="1">
      <c r="M725" s="290"/>
    </row>
    <row r="726" spans="13:13" ht="15.75" customHeight="1">
      <c r="M726" s="290"/>
    </row>
    <row r="727" spans="13:13" ht="15.75" customHeight="1">
      <c r="M727" s="290"/>
    </row>
    <row r="728" spans="13:13" ht="15.75" customHeight="1">
      <c r="M728" s="290"/>
    </row>
    <row r="729" spans="13:13" ht="15.75" customHeight="1">
      <c r="M729" s="290"/>
    </row>
    <row r="730" spans="13:13" ht="15.75" customHeight="1">
      <c r="M730" s="290"/>
    </row>
    <row r="731" spans="13:13" ht="15.75" customHeight="1">
      <c r="M731" s="290"/>
    </row>
    <row r="732" spans="13:13" ht="15.75" customHeight="1">
      <c r="M732" s="290"/>
    </row>
    <row r="733" spans="13:13" ht="15.75" customHeight="1">
      <c r="M733" s="290"/>
    </row>
    <row r="734" spans="13:13" ht="15.75" customHeight="1">
      <c r="M734" s="290"/>
    </row>
    <row r="735" spans="13:13" ht="15.75" customHeight="1">
      <c r="M735" s="290"/>
    </row>
    <row r="736" spans="13:13" ht="15.75" customHeight="1">
      <c r="M736" s="290"/>
    </row>
    <row r="737" spans="13:13" ht="15.75" customHeight="1">
      <c r="M737" s="290"/>
    </row>
    <row r="738" spans="13:13" ht="15.75" customHeight="1">
      <c r="M738" s="290"/>
    </row>
    <row r="739" spans="13:13" ht="15.75" customHeight="1">
      <c r="M739" s="290"/>
    </row>
    <row r="740" spans="13:13" ht="15.75" customHeight="1">
      <c r="M740" s="290"/>
    </row>
    <row r="741" spans="13:13" ht="15.75" customHeight="1">
      <c r="M741" s="290"/>
    </row>
    <row r="742" spans="13:13" ht="15.75" customHeight="1">
      <c r="M742" s="290"/>
    </row>
    <row r="743" spans="13:13" ht="15.75" customHeight="1">
      <c r="M743" s="290"/>
    </row>
    <row r="744" spans="13:13" ht="15.75" customHeight="1">
      <c r="M744" s="290"/>
    </row>
    <row r="745" spans="13:13" ht="15.75" customHeight="1">
      <c r="M745" s="290"/>
    </row>
    <row r="746" spans="13:13" ht="15.75" customHeight="1">
      <c r="M746" s="290"/>
    </row>
    <row r="747" spans="13:13" ht="15.75" customHeight="1">
      <c r="M747" s="290"/>
    </row>
    <row r="748" spans="13:13" ht="15.75" customHeight="1">
      <c r="M748" s="290"/>
    </row>
    <row r="749" spans="13:13" ht="15.75" customHeight="1">
      <c r="M749" s="290"/>
    </row>
    <row r="750" spans="13:13" ht="15.75" customHeight="1">
      <c r="M750" s="290"/>
    </row>
    <row r="751" spans="13:13" ht="15.75" customHeight="1">
      <c r="M751" s="290"/>
    </row>
    <row r="752" spans="13:13" ht="15.75" customHeight="1">
      <c r="M752" s="290"/>
    </row>
    <row r="753" spans="13:13" ht="15.75" customHeight="1">
      <c r="M753" s="290"/>
    </row>
    <row r="754" spans="13:13" ht="15.75" customHeight="1">
      <c r="M754" s="290"/>
    </row>
    <row r="755" spans="13:13" ht="15.75" customHeight="1">
      <c r="M755" s="290"/>
    </row>
    <row r="756" spans="13:13" ht="15.75" customHeight="1">
      <c r="M756" s="290"/>
    </row>
    <row r="757" spans="13:13" ht="15.75" customHeight="1">
      <c r="M757" s="290"/>
    </row>
    <row r="758" spans="13:13" ht="15.75" customHeight="1">
      <c r="M758" s="290"/>
    </row>
    <row r="759" spans="13:13" ht="15.75" customHeight="1">
      <c r="M759" s="290"/>
    </row>
    <row r="760" spans="13:13" ht="15.75" customHeight="1">
      <c r="M760" s="290"/>
    </row>
    <row r="761" spans="13:13" ht="15.75" customHeight="1">
      <c r="M761" s="290"/>
    </row>
    <row r="762" spans="13:13" ht="15.75" customHeight="1">
      <c r="M762" s="290"/>
    </row>
    <row r="763" spans="13:13" ht="15.75" customHeight="1">
      <c r="M763" s="290"/>
    </row>
    <row r="764" spans="13:13" ht="15.75" customHeight="1">
      <c r="M764" s="290"/>
    </row>
    <row r="765" spans="13:13" ht="15.75" customHeight="1">
      <c r="M765" s="290"/>
    </row>
    <row r="766" spans="13:13" ht="15.75" customHeight="1">
      <c r="M766" s="290"/>
    </row>
    <row r="767" spans="13:13" ht="15.75" customHeight="1">
      <c r="M767" s="290"/>
    </row>
    <row r="768" spans="13:13" ht="15.75" customHeight="1">
      <c r="M768" s="290"/>
    </row>
    <row r="769" spans="13:13" ht="15.75" customHeight="1">
      <c r="M769" s="290"/>
    </row>
    <row r="770" spans="13:13" ht="15.75" customHeight="1">
      <c r="M770" s="290"/>
    </row>
    <row r="771" spans="13:13" ht="15.75" customHeight="1">
      <c r="M771" s="290"/>
    </row>
    <row r="772" spans="13:13" ht="15.75" customHeight="1">
      <c r="M772" s="290"/>
    </row>
    <row r="773" spans="13:13" ht="15.75" customHeight="1">
      <c r="M773" s="290"/>
    </row>
    <row r="774" spans="13:13" ht="15.75" customHeight="1">
      <c r="M774" s="290"/>
    </row>
    <row r="775" spans="13:13" ht="15.75" customHeight="1">
      <c r="M775" s="290"/>
    </row>
    <row r="776" spans="13:13" ht="15.75" customHeight="1">
      <c r="M776" s="290"/>
    </row>
    <row r="777" spans="13:13" ht="15.75" customHeight="1">
      <c r="M777" s="290"/>
    </row>
    <row r="778" spans="13:13" ht="15.75" customHeight="1">
      <c r="M778" s="290"/>
    </row>
    <row r="779" spans="13:13" ht="15.75" customHeight="1">
      <c r="M779" s="290"/>
    </row>
    <row r="780" spans="13:13" ht="15.75" customHeight="1">
      <c r="M780" s="290"/>
    </row>
    <row r="781" spans="13:13" ht="15.75" customHeight="1">
      <c r="M781" s="290"/>
    </row>
    <row r="782" spans="13:13" ht="15.75" customHeight="1">
      <c r="M782" s="290"/>
    </row>
    <row r="783" spans="13:13" ht="15.75" customHeight="1">
      <c r="M783" s="290"/>
    </row>
    <row r="784" spans="13:13" ht="15.75" customHeight="1">
      <c r="M784" s="290"/>
    </row>
    <row r="785" spans="13:13" ht="15.75" customHeight="1">
      <c r="M785" s="290"/>
    </row>
    <row r="786" spans="13:13" ht="15.75" customHeight="1">
      <c r="M786" s="290"/>
    </row>
    <row r="787" spans="13:13" ht="15.75" customHeight="1">
      <c r="M787" s="290"/>
    </row>
    <row r="788" spans="13:13" ht="15.75" customHeight="1">
      <c r="M788" s="290"/>
    </row>
    <row r="789" spans="13:13" ht="15.75" customHeight="1">
      <c r="M789" s="290"/>
    </row>
    <row r="790" spans="13:13" ht="15.75" customHeight="1">
      <c r="M790" s="290"/>
    </row>
    <row r="791" spans="13:13" ht="15.75" customHeight="1">
      <c r="M791" s="290"/>
    </row>
    <row r="792" spans="13:13" ht="15.75" customHeight="1">
      <c r="M792" s="290"/>
    </row>
    <row r="793" spans="13:13" ht="15.75" customHeight="1">
      <c r="M793" s="290"/>
    </row>
    <row r="794" spans="13:13" ht="15.75" customHeight="1">
      <c r="M794" s="290"/>
    </row>
    <row r="795" spans="13:13" ht="15.75" customHeight="1">
      <c r="M795" s="290"/>
    </row>
    <row r="796" spans="13:13" ht="15.75" customHeight="1">
      <c r="M796" s="290"/>
    </row>
    <row r="797" spans="13:13" ht="15.75" customHeight="1">
      <c r="M797" s="290"/>
    </row>
    <row r="798" spans="13:13" ht="15.75" customHeight="1">
      <c r="M798" s="290"/>
    </row>
    <row r="799" spans="13:13" ht="15.75" customHeight="1">
      <c r="M799" s="290"/>
    </row>
    <row r="800" spans="13:13" ht="15.75" customHeight="1">
      <c r="M800" s="290"/>
    </row>
    <row r="801" spans="13:13" ht="15.75" customHeight="1">
      <c r="M801" s="290"/>
    </row>
    <row r="802" spans="13:13" ht="15.75" customHeight="1">
      <c r="M802" s="290"/>
    </row>
    <row r="803" spans="13:13" ht="15.75" customHeight="1">
      <c r="M803" s="290"/>
    </row>
    <row r="804" spans="13:13" ht="15.75" customHeight="1">
      <c r="M804" s="290"/>
    </row>
    <row r="805" spans="13:13" ht="15.75" customHeight="1">
      <c r="M805" s="290"/>
    </row>
    <row r="806" spans="13:13" ht="15.75" customHeight="1">
      <c r="M806" s="290"/>
    </row>
    <row r="807" spans="13:13" ht="15.75" customHeight="1">
      <c r="M807" s="290"/>
    </row>
    <row r="808" spans="13:13" ht="15.75" customHeight="1">
      <c r="M808" s="290"/>
    </row>
    <row r="809" spans="13:13" ht="15.75" customHeight="1">
      <c r="M809" s="290"/>
    </row>
    <row r="810" spans="13:13" ht="15.75" customHeight="1">
      <c r="M810" s="290"/>
    </row>
    <row r="811" spans="13:13" ht="15.75" customHeight="1">
      <c r="M811" s="290"/>
    </row>
    <row r="812" spans="13:13" ht="15.75" customHeight="1">
      <c r="M812" s="290"/>
    </row>
    <row r="813" spans="13:13" ht="15.75" customHeight="1">
      <c r="M813" s="290"/>
    </row>
    <row r="814" spans="13:13" ht="15.75" customHeight="1">
      <c r="M814" s="290"/>
    </row>
    <row r="815" spans="13:13" ht="15.75" customHeight="1">
      <c r="M815" s="290"/>
    </row>
    <row r="816" spans="13:13" ht="15.75" customHeight="1">
      <c r="M816" s="290"/>
    </row>
    <row r="817" spans="13:13" ht="15.75" customHeight="1">
      <c r="M817" s="290"/>
    </row>
    <row r="818" spans="13:13" ht="15.75" customHeight="1">
      <c r="M818" s="290"/>
    </row>
    <row r="819" spans="13:13" ht="15.75" customHeight="1">
      <c r="M819" s="290"/>
    </row>
    <row r="820" spans="13:13" ht="15.75" customHeight="1">
      <c r="M820" s="290"/>
    </row>
    <row r="821" spans="13:13" ht="15.75" customHeight="1">
      <c r="M821" s="290"/>
    </row>
    <row r="822" spans="13:13" ht="15.75" customHeight="1">
      <c r="M822" s="290"/>
    </row>
    <row r="823" spans="13:13" ht="15.75" customHeight="1">
      <c r="M823" s="290"/>
    </row>
    <row r="824" spans="13:13" ht="15.75" customHeight="1">
      <c r="M824" s="290"/>
    </row>
    <row r="825" spans="13:13" ht="15.75" customHeight="1">
      <c r="M825" s="290"/>
    </row>
    <row r="826" spans="13:13" ht="15.75" customHeight="1">
      <c r="M826" s="290"/>
    </row>
    <row r="827" spans="13:13" ht="15.75" customHeight="1">
      <c r="M827" s="290"/>
    </row>
    <row r="828" spans="13:13" ht="15.75" customHeight="1">
      <c r="M828" s="290"/>
    </row>
    <row r="829" spans="13:13" ht="15.75" customHeight="1">
      <c r="M829" s="290"/>
    </row>
    <row r="830" spans="13:13" ht="15.75" customHeight="1">
      <c r="M830" s="290"/>
    </row>
    <row r="831" spans="13:13" ht="15.75" customHeight="1">
      <c r="M831" s="290"/>
    </row>
    <row r="832" spans="13:13" ht="15.75" customHeight="1">
      <c r="M832" s="290"/>
    </row>
    <row r="833" spans="13:13" ht="15.75" customHeight="1">
      <c r="M833" s="290"/>
    </row>
    <row r="834" spans="13:13" ht="15.75" customHeight="1">
      <c r="M834" s="290"/>
    </row>
    <row r="835" spans="13:13" ht="15.75" customHeight="1">
      <c r="M835" s="290"/>
    </row>
    <row r="836" spans="13:13" ht="15.75" customHeight="1">
      <c r="M836" s="290"/>
    </row>
    <row r="837" spans="13:13" ht="15.75" customHeight="1">
      <c r="M837" s="290"/>
    </row>
    <row r="838" spans="13:13" ht="15.75" customHeight="1">
      <c r="M838" s="290"/>
    </row>
    <row r="839" spans="13:13" ht="15.75" customHeight="1">
      <c r="M839" s="290"/>
    </row>
    <row r="840" spans="13:13" ht="15.75" customHeight="1">
      <c r="M840" s="290"/>
    </row>
    <row r="841" spans="13:13" ht="15.75" customHeight="1">
      <c r="M841" s="290"/>
    </row>
    <row r="842" spans="13:13" ht="15.75" customHeight="1">
      <c r="M842" s="290"/>
    </row>
    <row r="843" spans="13:13" ht="15.75" customHeight="1">
      <c r="M843" s="290"/>
    </row>
    <row r="844" spans="13:13" ht="15.75" customHeight="1">
      <c r="M844" s="290"/>
    </row>
    <row r="845" spans="13:13" ht="15.75" customHeight="1">
      <c r="M845" s="290"/>
    </row>
    <row r="846" spans="13:13" ht="15.75" customHeight="1">
      <c r="M846" s="290"/>
    </row>
    <row r="847" spans="13:13" ht="15.75" customHeight="1">
      <c r="M847" s="290"/>
    </row>
    <row r="848" spans="13:13" ht="15.75" customHeight="1">
      <c r="M848" s="290"/>
    </row>
    <row r="849" spans="13:13" ht="15.75" customHeight="1">
      <c r="M849" s="290"/>
    </row>
    <row r="850" spans="13:13" ht="15.75" customHeight="1">
      <c r="M850" s="290"/>
    </row>
    <row r="851" spans="13:13" ht="15.75" customHeight="1">
      <c r="M851" s="290"/>
    </row>
    <row r="852" spans="13:13" ht="15.75" customHeight="1">
      <c r="M852" s="290"/>
    </row>
    <row r="853" spans="13:13" ht="15.75" customHeight="1">
      <c r="M853" s="290"/>
    </row>
    <row r="854" spans="13:13" ht="15.75" customHeight="1">
      <c r="M854" s="290"/>
    </row>
    <row r="855" spans="13:13" ht="15.75" customHeight="1">
      <c r="M855" s="290"/>
    </row>
    <row r="856" spans="13:13" ht="15.75" customHeight="1">
      <c r="M856" s="290"/>
    </row>
    <row r="857" spans="13:13" ht="15.75" customHeight="1">
      <c r="M857" s="290"/>
    </row>
    <row r="858" spans="13:13" ht="15.75" customHeight="1">
      <c r="M858" s="290"/>
    </row>
    <row r="859" spans="13:13" ht="15.75" customHeight="1">
      <c r="M859" s="290"/>
    </row>
    <row r="860" spans="13:13" ht="15.75" customHeight="1">
      <c r="M860" s="290"/>
    </row>
    <row r="861" spans="13:13" ht="15.75" customHeight="1">
      <c r="M861" s="290"/>
    </row>
    <row r="862" spans="13:13" ht="15.75" customHeight="1">
      <c r="M862" s="290"/>
    </row>
    <row r="863" spans="13:13" ht="15.75" customHeight="1">
      <c r="M863" s="290"/>
    </row>
    <row r="864" spans="13:13" ht="15.75" customHeight="1">
      <c r="M864" s="290"/>
    </row>
    <row r="865" spans="13:13" ht="15.75" customHeight="1">
      <c r="M865" s="290"/>
    </row>
    <row r="866" spans="13:13" ht="15.75" customHeight="1">
      <c r="M866" s="290"/>
    </row>
    <row r="867" spans="13:13" ht="15.75" customHeight="1">
      <c r="M867" s="290"/>
    </row>
    <row r="868" spans="13:13" ht="15.75" customHeight="1">
      <c r="M868" s="290"/>
    </row>
    <row r="869" spans="13:13" ht="15.75" customHeight="1">
      <c r="M869" s="290"/>
    </row>
    <row r="870" spans="13:13" ht="15.75" customHeight="1">
      <c r="M870" s="290"/>
    </row>
    <row r="871" spans="13:13" ht="15.75" customHeight="1">
      <c r="M871" s="290"/>
    </row>
    <row r="872" spans="13:13" ht="15.75" customHeight="1">
      <c r="M872" s="290"/>
    </row>
    <row r="873" spans="13:13" ht="15.75" customHeight="1">
      <c r="M873" s="290"/>
    </row>
    <row r="874" spans="13:13" ht="15.75" customHeight="1">
      <c r="M874" s="290"/>
    </row>
    <row r="875" spans="13:13" ht="15.75" customHeight="1">
      <c r="M875" s="290"/>
    </row>
    <row r="876" spans="13:13" ht="15.75" customHeight="1">
      <c r="M876" s="290"/>
    </row>
    <row r="877" spans="13:13" ht="15.75" customHeight="1">
      <c r="M877" s="290"/>
    </row>
    <row r="878" spans="13:13" ht="15.75" customHeight="1">
      <c r="M878" s="290"/>
    </row>
    <row r="879" spans="13:13" ht="15.75" customHeight="1">
      <c r="M879" s="290"/>
    </row>
    <row r="880" spans="13:13" ht="15.75" customHeight="1">
      <c r="M880" s="290"/>
    </row>
    <row r="881" spans="13:13" ht="15.75" customHeight="1">
      <c r="M881" s="290"/>
    </row>
    <row r="882" spans="13:13" ht="15.75" customHeight="1">
      <c r="M882" s="290"/>
    </row>
    <row r="883" spans="13:13" ht="15.75" customHeight="1">
      <c r="M883" s="290"/>
    </row>
    <row r="884" spans="13:13" ht="15.75" customHeight="1">
      <c r="M884" s="290"/>
    </row>
    <row r="885" spans="13:13" ht="15.75" customHeight="1">
      <c r="M885" s="290"/>
    </row>
    <row r="886" spans="13:13" ht="15.75" customHeight="1">
      <c r="M886" s="290"/>
    </row>
    <row r="887" spans="13:13" ht="15.75" customHeight="1">
      <c r="M887" s="290"/>
    </row>
    <row r="888" spans="13:13" ht="15.75" customHeight="1">
      <c r="M888" s="290"/>
    </row>
    <row r="889" spans="13:13" ht="15.75" customHeight="1">
      <c r="M889" s="290"/>
    </row>
    <row r="890" spans="13:13" ht="15.75" customHeight="1">
      <c r="M890" s="290"/>
    </row>
    <row r="891" spans="13:13" ht="15.75" customHeight="1">
      <c r="M891" s="290"/>
    </row>
    <row r="892" spans="13:13" ht="15.75" customHeight="1">
      <c r="M892" s="290"/>
    </row>
    <row r="893" spans="13:13" ht="15.75" customHeight="1">
      <c r="M893" s="290"/>
    </row>
    <row r="894" spans="13:13" ht="15.75" customHeight="1">
      <c r="M894" s="290"/>
    </row>
    <row r="895" spans="13:13" ht="15.75" customHeight="1">
      <c r="M895" s="290"/>
    </row>
    <row r="896" spans="13:13" ht="15.75" customHeight="1">
      <c r="M896" s="290"/>
    </row>
    <row r="897" spans="13:13" ht="15.75" customHeight="1">
      <c r="M897" s="290"/>
    </row>
    <row r="898" spans="13:13" ht="15.75" customHeight="1">
      <c r="M898" s="290"/>
    </row>
    <row r="899" spans="13:13" ht="15.75" customHeight="1">
      <c r="M899" s="290"/>
    </row>
    <row r="900" spans="13:13" ht="15.75" customHeight="1">
      <c r="M900" s="290"/>
    </row>
    <row r="901" spans="13:13" ht="15.75" customHeight="1">
      <c r="M901" s="290"/>
    </row>
    <row r="902" spans="13:13" ht="15.75" customHeight="1">
      <c r="M902" s="290"/>
    </row>
    <row r="903" spans="13:13" ht="15.75" customHeight="1">
      <c r="M903" s="290"/>
    </row>
    <row r="904" spans="13:13" ht="15.75" customHeight="1">
      <c r="M904" s="290"/>
    </row>
    <row r="905" spans="13:13" ht="15.75" customHeight="1">
      <c r="M905" s="290"/>
    </row>
    <row r="906" spans="13:13" ht="15.75" customHeight="1">
      <c r="M906" s="290"/>
    </row>
    <row r="907" spans="13:13" ht="15.75" customHeight="1">
      <c r="M907" s="290"/>
    </row>
    <row r="908" spans="13:13" ht="15.75" customHeight="1">
      <c r="M908" s="290"/>
    </row>
    <row r="909" spans="13:13" ht="15.75" customHeight="1">
      <c r="M909" s="290"/>
    </row>
    <row r="910" spans="13:13" ht="15.75" customHeight="1">
      <c r="M910" s="290"/>
    </row>
    <row r="911" spans="13:13" ht="15.75" customHeight="1">
      <c r="M911" s="290"/>
    </row>
    <row r="912" spans="13:13" ht="15.75" customHeight="1">
      <c r="M912" s="290"/>
    </row>
    <row r="913" spans="13:13" ht="15.75" customHeight="1">
      <c r="M913" s="290"/>
    </row>
    <row r="914" spans="13:13" ht="15.75" customHeight="1">
      <c r="M914" s="290"/>
    </row>
    <row r="915" spans="13:13" ht="15.75" customHeight="1">
      <c r="M915" s="290"/>
    </row>
    <row r="916" spans="13:13" ht="15.75" customHeight="1">
      <c r="M916" s="290"/>
    </row>
    <row r="917" spans="13:13" ht="15.75" customHeight="1">
      <c r="M917" s="290"/>
    </row>
    <row r="918" spans="13:13" ht="15.75" customHeight="1">
      <c r="M918" s="290"/>
    </row>
    <row r="919" spans="13:13" ht="15.75" customHeight="1">
      <c r="M919" s="290"/>
    </row>
    <row r="920" spans="13:13" ht="15.75" customHeight="1">
      <c r="M920" s="290"/>
    </row>
    <row r="921" spans="13:13" ht="15.75" customHeight="1">
      <c r="M921" s="290"/>
    </row>
    <row r="922" spans="13:13" ht="15.75" customHeight="1">
      <c r="M922" s="290"/>
    </row>
    <row r="923" spans="13:13" ht="15.75" customHeight="1">
      <c r="M923" s="290"/>
    </row>
    <row r="924" spans="13:13" ht="15.75" customHeight="1">
      <c r="M924" s="290"/>
    </row>
    <row r="925" spans="13:13" ht="15.75" customHeight="1">
      <c r="M925" s="290"/>
    </row>
    <row r="926" spans="13:13" ht="15.75" customHeight="1">
      <c r="M926" s="290"/>
    </row>
    <row r="927" spans="13:13" ht="15.75" customHeight="1">
      <c r="M927" s="290"/>
    </row>
    <row r="928" spans="13:13" ht="15.75" customHeight="1">
      <c r="M928" s="290"/>
    </row>
    <row r="929" spans="13:13" ht="15.75" customHeight="1">
      <c r="M929" s="290"/>
    </row>
    <row r="930" spans="13:13" ht="15.75" customHeight="1">
      <c r="M930" s="290"/>
    </row>
    <row r="931" spans="13:13" ht="15.75" customHeight="1">
      <c r="M931" s="290"/>
    </row>
    <row r="932" spans="13:13" ht="15.75" customHeight="1">
      <c r="M932" s="290"/>
    </row>
    <row r="933" spans="13:13" ht="15.75" customHeight="1">
      <c r="M933" s="290"/>
    </row>
    <row r="934" spans="13:13" ht="15.75" customHeight="1">
      <c r="M934" s="290"/>
    </row>
    <row r="935" spans="13:13" ht="15.75" customHeight="1">
      <c r="M935" s="290"/>
    </row>
    <row r="936" spans="13:13" ht="15.75" customHeight="1">
      <c r="M936" s="290"/>
    </row>
    <row r="937" spans="13:13" ht="15.75" customHeight="1">
      <c r="M937" s="290"/>
    </row>
    <row r="938" spans="13:13" ht="15.75" customHeight="1">
      <c r="M938" s="290"/>
    </row>
    <row r="939" spans="13:13" ht="15.75" customHeight="1">
      <c r="M939" s="290"/>
    </row>
    <row r="940" spans="13:13" ht="15.75" customHeight="1">
      <c r="M940" s="290"/>
    </row>
    <row r="941" spans="13:13" ht="15.75" customHeight="1">
      <c r="M941" s="290"/>
    </row>
    <row r="942" spans="13:13" ht="15.75" customHeight="1">
      <c r="M942" s="290"/>
    </row>
    <row r="943" spans="13:13" ht="15.75" customHeight="1">
      <c r="M943" s="290"/>
    </row>
    <row r="944" spans="13:13" ht="15.75" customHeight="1">
      <c r="M944" s="290"/>
    </row>
    <row r="945" spans="13:13" ht="15.75" customHeight="1">
      <c r="M945" s="290"/>
    </row>
    <row r="946" spans="13:13" ht="15.75" customHeight="1">
      <c r="M946" s="290"/>
    </row>
    <row r="947" spans="13:13" ht="15.75" customHeight="1">
      <c r="M947" s="290"/>
    </row>
    <row r="948" spans="13:13" ht="15.75" customHeight="1">
      <c r="M948" s="290"/>
    </row>
    <row r="949" spans="13:13" ht="15.75" customHeight="1">
      <c r="M949" s="290"/>
    </row>
    <row r="950" spans="13:13" ht="15.75" customHeight="1">
      <c r="M950" s="290"/>
    </row>
    <row r="951" spans="13:13" ht="15.75" customHeight="1">
      <c r="M951" s="290"/>
    </row>
    <row r="952" spans="13:13" ht="15.75" customHeight="1">
      <c r="M952" s="290"/>
    </row>
    <row r="953" spans="13:13" ht="15.75" customHeight="1">
      <c r="M953" s="290"/>
    </row>
    <row r="954" spans="13:13" ht="15.75" customHeight="1">
      <c r="M954" s="290"/>
    </row>
    <row r="955" spans="13:13" ht="15.75" customHeight="1">
      <c r="M955" s="290"/>
    </row>
    <row r="956" spans="13:13" ht="15.75" customHeight="1">
      <c r="M956" s="290"/>
    </row>
    <row r="957" spans="13:13" ht="15.75" customHeight="1">
      <c r="M957" s="290"/>
    </row>
    <row r="958" spans="13:13" ht="15.75" customHeight="1">
      <c r="M958" s="290"/>
    </row>
    <row r="959" spans="13:13" ht="15.75" customHeight="1">
      <c r="M959" s="290"/>
    </row>
    <row r="960" spans="13:13" ht="15.75" customHeight="1">
      <c r="M960" s="290"/>
    </row>
    <row r="961" spans="13:13" ht="15.75" customHeight="1">
      <c r="M961" s="290"/>
    </row>
    <row r="962" spans="13:13" ht="15.75" customHeight="1">
      <c r="M962" s="290"/>
    </row>
    <row r="963" spans="13:13" ht="15.75" customHeight="1">
      <c r="M963" s="290"/>
    </row>
    <row r="964" spans="13:13" ht="15.75" customHeight="1">
      <c r="M964" s="290"/>
    </row>
    <row r="965" spans="13:13" ht="15.75" customHeight="1">
      <c r="M965" s="290"/>
    </row>
    <row r="966" spans="13:13" ht="15.75" customHeight="1">
      <c r="M966" s="290"/>
    </row>
    <row r="967" spans="13:13" ht="15.75" customHeight="1">
      <c r="M967" s="290"/>
    </row>
    <row r="968" spans="13:13" ht="15.75" customHeight="1">
      <c r="M968" s="290"/>
    </row>
    <row r="969" spans="13:13" ht="15.75" customHeight="1">
      <c r="M969" s="290"/>
    </row>
    <row r="970" spans="13:13" ht="15.75" customHeight="1">
      <c r="M970" s="290"/>
    </row>
    <row r="971" spans="13:13" ht="15.75" customHeight="1">
      <c r="M971" s="290"/>
    </row>
    <row r="972" spans="13:13" ht="15.75" customHeight="1">
      <c r="M972" s="290"/>
    </row>
    <row r="973" spans="13:13" ht="15.75" customHeight="1">
      <c r="M973" s="290"/>
    </row>
    <row r="974" spans="13:13" ht="15.75" customHeight="1">
      <c r="M974" s="290"/>
    </row>
    <row r="975" spans="13:13" ht="15.75" customHeight="1">
      <c r="M975" s="290"/>
    </row>
  </sheetData>
  <mergeCells count="21">
    <mergeCell ref="G4:G6"/>
    <mergeCell ref="H4:H6"/>
    <mergeCell ref="I4:I6"/>
    <mergeCell ref="J4:J6"/>
    <mergeCell ref="K4:K6"/>
    <mergeCell ref="Q4:Q6"/>
    <mergeCell ref="R4:R6"/>
    <mergeCell ref="S4:S6"/>
    <mergeCell ref="T4:T6"/>
    <mergeCell ref="A2:O2"/>
    <mergeCell ref="A4:A6"/>
    <mergeCell ref="B4:B6"/>
    <mergeCell ref="C4:C6"/>
    <mergeCell ref="D4:D6"/>
    <mergeCell ref="E4:E6"/>
    <mergeCell ref="F4:F6"/>
    <mergeCell ref="L4:L6"/>
    <mergeCell ref="M4:M6"/>
    <mergeCell ref="N4:N6"/>
    <mergeCell ref="O4:O6"/>
    <mergeCell ref="P4:P6"/>
  </mergeCells>
  <hyperlinks>
    <hyperlink ref="Q9" r:id="rId1" xr:uid="{00000000-0004-0000-0B00-000000000000}"/>
    <hyperlink ref="T9" r:id="rId2" xr:uid="{00000000-0004-0000-0B00-000001000000}"/>
    <hyperlink ref="Q10" r:id="rId3" xr:uid="{00000000-0004-0000-0B00-000002000000}"/>
    <hyperlink ref="T10" r:id="rId4" xr:uid="{00000000-0004-0000-0B00-000003000000}"/>
    <hyperlink ref="Q11" r:id="rId5" xr:uid="{00000000-0004-0000-0B00-000004000000}"/>
    <hyperlink ref="T12" r:id="rId6" xr:uid="{00000000-0004-0000-0B00-000005000000}"/>
    <hyperlink ref="T14" r:id="rId7" xr:uid="{00000000-0004-0000-0B00-000006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S972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4.42578125" customWidth="1"/>
    <col min="6" max="7" width="15.28515625" customWidth="1"/>
    <col min="8" max="8" width="16.140625" customWidth="1"/>
    <col min="9" max="9" width="14.85546875" customWidth="1"/>
    <col min="10" max="10" width="14.7109375" customWidth="1"/>
    <col min="11" max="11" width="5.28515625" customWidth="1"/>
    <col min="12" max="12" width="16" customWidth="1"/>
    <col min="13" max="13" width="82.7109375" customWidth="1"/>
    <col min="14" max="14" width="49.42578125" customWidth="1"/>
    <col min="15" max="15" width="35.28515625" hidden="1" customWidth="1"/>
    <col min="16" max="16" width="17.85546875" customWidth="1"/>
    <col min="17" max="17" width="14.42578125" customWidth="1"/>
    <col min="18" max="18" width="19" customWidth="1"/>
    <col min="19" max="19" width="18.140625" customWidth="1"/>
  </cols>
  <sheetData>
    <row r="1" spans="1:19" ht="102" hidden="1" customHeight="1">
      <c r="A1" s="1"/>
      <c r="B1" s="2"/>
      <c r="C1" s="2"/>
      <c r="D1" s="3"/>
      <c r="E1" s="3"/>
      <c r="F1" s="5"/>
      <c r="G1" s="5"/>
      <c r="H1" s="6" t="s">
        <v>121</v>
      </c>
      <c r="I1" s="2"/>
      <c r="J1" s="2"/>
      <c r="K1" s="304"/>
      <c r="L1" s="2"/>
      <c r="M1" s="2"/>
      <c r="N1" s="2"/>
      <c r="O1" s="2"/>
      <c r="P1" s="2"/>
      <c r="Q1" s="2"/>
      <c r="R1" s="2"/>
      <c r="S1" s="2"/>
    </row>
    <row r="2" spans="1:19" ht="63.75" customHeight="1">
      <c r="A2" s="359" t="s">
        <v>321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</row>
    <row r="3" spans="1:19" ht="15" customHeight="1">
      <c r="A3" s="9"/>
      <c r="B3" s="9"/>
      <c r="C3" s="9"/>
      <c r="D3" s="9"/>
      <c r="E3" s="9"/>
      <c r="F3" s="9"/>
      <c r="G3" s="9"/>
      <c r="H3" s="9"/>
      <c r="I3" s="2"/>
      <c r="J3" s="2"/>
      <c r="K3" s="304"/>
      <c r="L3" s="2"/>
      <c r="M3" s="2"/>
      <c r="N3" s="2"/>
      <c r="O3" s="2"/>
      <c r="P3" s="2"/>
      <c r="Q3" s="2"/>
      <c r="R3" s="2"/>
      <c r="S3" s="2"/>
    </row>
    <row r="4" spans="1:19" ht="15.75" customHeight="1">
      <c r="A4" s="377" t="s">
        <v>2</v>
      </c>
      <c r="B4" s="377" t="s">
        <v>123</v>
      </c>
      <c r="C4" s="377" t="s">
        <v>3</v>
      </c>
      <c r="D4" s="377" t="s">
        <v>4</v>
      </c>
      <c r="E4" s="377" t="s">
        <v>273</v>
      </c>
      <c r="F4" s="377" t="s">
        <v>274</v>
      </c>
      <c r="G4" s="377" t="s">
        <v>9</v>
      </c>
      <c r="H4" s="377" t="s">
        <v>10</v>
      </c>
      <c r="I4" s="377" t="s">
        <v>14</v>
      </c>
      <c r="J4" s="377" t="s">
        <v>15</v>
      </c>
      <c r="K4" s="256"/>
      <c r="L4" s="377" t="s">
        <v>416</v>
      </c>
      <c r="M4" s="377" t="s">
        <v>275</v>
      </c>
      <c r="N4" s="377" t="s">
        <v>16</v>
      </c>
      <c r="O4" s="377" t="s">
        <v>17</v>
      </c>
      <c r="P4" s="376" t="s">
        <v>18</v>
      </c>
      <c r="Q4" s="376" t="s">
        <v>19</v>
      </c>
      <c r="R4" s="376" t="s">
        <v>125</v>
      </c>
      <c r="S4" s="376" t="s">
        <v>196</v>
      </c>
    </row>
    <row r="5" spans="1:19" ht="16.5" customHeight="1">
      <c r="A5" s="361"/>
      <c r="B5" s="361"/>
      <c r="C5" s="361"/>
      <c r="D5" s="361"/>
      <c r="E5" s="361"/>
      <c r="F5" s="361"/>
      <c r="G5" s="361"/>
      <c r="H5" s="361"/>
      <c r="I5" s="361"/>
      <c r="J5" s="361"/>
      <c r="K5" s="256"/>
      <c r="L5" s="361"/>
      <c r="M5" s="361"/>
      <c r="N5" s="361"/>
      <c r="O5" s="361"/>
      <c r="P5" s="361"/>
      <c r="Q5" s="361"/>
      <c r="R5" s="361"/>
      <c r="S5" s="361"/>
    </row>
    <row r="6" spans="1:19" ht="30.75" customHeight="1">
      <c r="A6" s="362"/>
      <c r="B6" s="362"/>
      <c r="C6" s="362"/>
      <c r="D6" s="362"/>
      <c r="E6" s="362"/>
      <c r="F6" s="362"/>
      <c r="G6" s="362"/>
      <c r="H6" s="362"/>
      <c r="I6" s="362"/>
      <c r="J6" s="362"/>
      <c r="K6" s="256"/>
      <c r="L6" s="362"/>
      <c r="M6" s="362"/>
      <c r="N6" s="362"/>
      <c r="O6" s="362"/>
      <c r="P6" s="362"/>
      <c r="Q6" s="362"/>
      <c r="R6" s="362"/>
      <c r="S6" s="362"/>
    </row>
    <row r="7" spans="1:19" ht="18" customHeight="1">
      <c r="A7" s="16">
        <v>1</v>
      </c>
      <c r="B7" s="16">
        <f>A7+1</f>
        <v>2</v>
      </c>
      <c r="C7" s="16">
        <f>B7+1</f>
        <v>3</v>
      </c>
      <c r="D7" s="16">
        <f>C7+1</f>
        <v>4</v>
      </c>
      <c r="E7" s="16">
        <v>5</v>
      </c>
      <c r="F7" s="16">
        <f>E7+1</f>
        <v>6</v>
      </c>
      <c r="G7" s="16">
        <f>F7+1</f>
        <v>7</v>
      </c>
      <c r="H7" s="16">
        <f>G7+1</f>
        <v>8</v>
      </c>
      <c r="I7" s="16">
        <f>H7+1</f>
        <v>9</v>
      </c>
      <c r="J7" s="16">
        <f>I7+1</f>
        <v>10</v>
      </c>
      <c r="K7" s="194"/>
      <c r="L7" s="16">
        <v>11</v>
      </c>
      <c r="M7" s="16">
        <v>12</v>
      </c>
      <c r="N7" s="16">
        <f>M7+1</f>
        <v>13</v>
      </c>
      <c r="O7" s="16">
        <f>N7+1</f>
        <v>14</v>
      </c>
      <c r="P7" s="16">
        <v>14</v>
      </c>
      <c r="Q7" s="16">
        <f>P7+1</f>
        <v>15</v>
      </c>
      <c r="R7" s="16">
        <f>Q7+1</f>
        <v>16</v>
      </c>
      <c r="S7" s="16">
        <f>R7+1</f>
        <v>17</v>
      </c>
    </row>
    <row r="8" spans="1:19" ht="19.5" customHeight="1">
      <c r="A8" s="203"/>
      <c r="B8" s="204"/>
      <c r="C8" s="305" t="s">
        <v>71</v>
      </c>
      <c r="D8" s="205"/>
      <c r="E8" s="306">
        <f t="shared" ref="E8:J8" si="0">E9+E26</f>
        <v>1680</v>
      </c>
      <c r="F8" s="307">
        <f t="shared" si="0"/>
        <v>1920</v>
      </c>
      <c r="G8" s="308">
        <f t="shared" si="0"/>
        <v>533042.57799999998</v>
      </c>
      <c r="H8" s="308">
        <f t="shared" si="0"/>
        <v>374268.85399999999</v>
      </c>
      <c r="I8" s="308">
        <f t="shared" si="0"/>
        <v>102021.802</v>
      </c>
      <c r="J8" s="308">
        <f t="shared" si="0"/>
        <v>57117.72</v>
      </c>
      <c r="K8" s="309"/>
      <c r="L8" s="308">
        <f>L9+L26</f>
        <v>193129.33199999999</v>
      </c>
      <c r="M8" s="204"/>
      <c r="N8" s="204"/>
      <c r="O8" s="310"/>
      <c r="P8" s="206"/>
      <c r="Q8" s="206"/>
      <c r="R8" s="206"/>
      <c r="S8" s="206"/>
    </row>
    <row r="9" spans="1:19" ht="19.5" customHeight="1">
      <c r="A9" s="220"/>
      <c r="B9" s="221"/>
      <c r="C9" s="311" t="s">
        <v>322</v>
      </c>
      <c r="D9" s="223"/>
      <c r="E9" s="312">
        <f t="shared" ref="E9:J9" si="1">SUM(E10:E25)</f>
        <v>1680</v>
      </c>
      <c r="F9" s="313">
        <f t="shared" si="1"/>
        <v>609</v>
      </c>
      <c r="G9" s="314">
        <f t="shared" si="1"/>
        <v>363794.174</v>
      </c>
      <c r="H9" s="314">
        <f t="shared" si="1"/>
        <v>254968.85399999999</v>
      </c>
      <c r="I9" s="314">
        <f t="shared" si="1"/>
        <v>66521.801999999996</v>
      </c>
      <c r="J9" s="314">
        <f t="shared" si="1"/>
        <v>49117.72</v>
      </c>
      <c r="K9" s="309"/>
      <c r="L9" s="314">
        <f>SUM(L10:L25)</f>
        <v>117329.33199999999</v>
      </c>
      <c r="M9" s="221"/>
      <c r="N9" s="221"/>
      <c r="O9" s="315"/>
      <c r="P9" s="224"/>
      <c r="Q9" s="224"/>
      <c r="R9" s="224"/>
      <c r="S9" s="224"/>
    </row>
    <row r="10" spans="1:19" ht="61.5" customHeight="1">
      <c r="A10" s="16">
        <v>1</v>
      </c>
      <c r="B10" s="17" t="s">
        <v>126</v>
      </c>
      <c r="C10" s="17" t="s">
        <v>127</v>
      </c>
      <c r="D10" s="18" t="s">
        <v>128</v>
      </c>
      <c r="E10" s="27">
        <v>59</v>
      </c>
      <c r="F10" s="23"/>
      <c r="G10" s="23">
        <v>27270.887999999999</v>
      </c>
      <c r="H10" s="23">
        <v>19809.351999999999</v>
      </c>
      <c r="I10" s="23">
        <v>10000</v>
      </c>
      <c r="J10" s="135"/>
      <c r="K10" s="195"/>
      <c r="L10" s="23">
        <f>H10-I10</f>
        <v>9809.351999999999</v>
      </c>
      <c r="M10" s="26" t="s">
        <v>518</v>
      </c>
      <c r="N10" s="26" t="s">
        <v>277</v>
      </c>
      <c r="O10" s="136"/>
      <c r="P10" s="23">
        <v>1627.8</v>
      </c>
      <c r="Q10" s="23">
        <v>11000</v>
      </c>
      <c r="R10" s="29" t="s">
        <v>519</v>
      </c>
      <c r="S10" s="24"/>
    </row>
    <row r="11" spans="1:19" ht="49.5" customHeight="1">
      <c r="A11" s="16">
        <f t="shared" ref="A11:A25" si="2">A10+1</f>
        <v>2</v>
      </c>
      <c r="B11" s="26" t="s">
        <v>133</v>
      </c>
      <c r="C11" s="26" t="s">
        <v>134</v>
      </c>
      <c r="D11" s="27" t="s">
        <v>135</v>
      </c>
      <c r="E11" s="27">
        <v>40</v>
      </c>
      <c r="F11" s="29"/>
      <c r="G11" s="29">
        <v>14909.147999999999</v>
      </c>
      <c r="H11" s="29">
        <v>6641.8019999999997</v>
      </c>
      <c r="I11" s="29">
        <v>6641.8019999999997</v>
      </c>
      <c r="J11" s="135"/>
      <c r="K11" s="195"/>
      <c r="L11" s="26"/>
      <c r="M11" s="26" t="s">
        <v>520</v>
      </c>
      <c r="N11" s="26" t="s">
        <v>277</v>
      </c>
      <c r="O11" s="136" t="s">
        <v>137</v>
      </c>
      <c r="P11" s="23">
        <v>1888.7</v>
      </c>
      <c r="Q11" s="23"/>
      <c r="R11" s="29" t="s">
        <v>519</v>
      </c>
      <c r="S11" s="24"/>
    </row>
    <row r="12" spans="1:19" ht="49.5" customHeight="1">
      <c r="A12" s="16">
        <f t="shared" si="2"/>
        <v>3</v>
      </c>
      <c r="B12" s="26" t="s">
        <v>199</v>
      </c>
      <c r="C12" s="26" t="s">
        <v>521</v>
      </c>
      <c r="D12" s="27" t="s">
        <v>522</v>
      </c>
      <c r="E12" s="27"/>
      <c r="F12" s="29"/>
      <c r="G12" s="29">
        <v>6706.8559999999998</v>
      </c>
      <c r="H12" s="29">
        <v>800</v>
      </c>
      <c r="I12" s="29">
        <v>800</v>
      </c>
      <c r="J12" s="135"/>
      <c r="K12" s="195"/>
      <c r="L12" s="26"/>
      <c r="M12" s="26" t="s">
        <v>523</v>
      </c>
      <c r="N12" s="26"/>
      <c r="O12" s="136"/>
      <c r="P12" s="23">
        <v>11624.4</v>
      </c>
      <c r="Q12" s="23">
        <v>30000</v>
      </c>
      <c r="R12" s="29" t="s">
        <v>519</v>
      </c>
      <c r="S12" s="24"/>
    </row>
    <row r="13" spans="1:19" ht="100.5" customHeight="1">
      <c r="A13" s="16">
        <f t="shared" si="2"/>
        <v>4</v>
      </c>
      <c r="B13" s="26" t="s">
        <v>156</v>
      </c>
      <c r="C13" s="26" t="s">
        <v>157</v>
      </c>
      <c r="D13" s="27" t="s">
        <v>158</v>
      </c>
      <c r="E13" s="27">
        <v>341</v>
      </c>
      <c r="F13" s="29"/>
      <c r="G13" s="137">
        <v>83491.789000000004</v>
      </c>
      <c r="H13" s="137">
        <v>45000</v>
      </c>
      <c r="I13" s="137">
        <v>5000</v>
      </c>
      <c r="J13" s="29">
        <v>10000</v>
      </c>
      <c r="K13" s="195"/>
      <c r="L13" s="23">
        <v>10000</v>
      </c>
      <c r="M13" s="26" t="s">
        <v>524</v>
      </c>
      <c r="N13" s="26" t="s">
        <v>281</v>
      </c>
      <c r="O13" s="135"/>
      <c r="P13" s="23">
        <v>41501.599999999999</v>
      </c>
      <c r="Q13" s="23">
        <v>96000</v>
      </c>
      <c r="R13" s="29" t="s">
        <v>160</v>
      </c>
      <c r="S13" s="29"/>
    </row>
    <row r="14" spans="1:19" ht="69" customHeight="1">
      <c r="A14" s="16">
        <f t="shared" si="2"/>
        <v>5</v>
      </c>
      <c r="B14" s="31" t="s">
        <v>165</v>
      </c>
      <c r="C14" s="31" t="s">
        <v>166</v>
      </c>
      <c r="D14" s="32" t="s">
        <v>167</v>
      </c>
      <c r="E14" s="71"/>
      <c r="F14" s="32">
        <v>50</v>
      </c>
      <c r="G14" s="24">
        <v>25979.452000000001</v>
      </c>
      <c r="H14" s="24">
        <v>6000</v>
      </c>
      <c r="I14" s="24">
        <v>4000</v>
      </c>
      <c r="J14" s="24">
        <v>2000</v>
      </c>
      <c r="K14" s="195"/>
      <c r="L14" s="31"/>
      <c r="M14" s="31" t="s">
        <v>525</v>
      </c>
      <c r="N14" s="31" t="s">
        <v>284</v>
      </c>
      <c r="O14" s="187"/>
      <c r="P14" s="24">
        <v>68436.2</v>
      </c>
      <c r="Q14" s="24">
        <v>117000</v>
      </c>
      <c r="R14" s="24" t="s">
        <v>160</v>
      </c>
      <c r="S14" s="24"/>
    </row>
    <row r="15" spans="1:19" ht="60" customHeight="1">
      <c r="A15" s="203">
        <f t="shared" si="2"/>
        <v>6</v>
      </c>
      <c r="B15" s="204" t="s">
        <v>175</v>
      </c>
      <c r="C15" s="204" t="s">
        <v>286</v>
      </c>
      <c r="D15" s="205" t="s">
        <v>177</v>
      </c>
      <c r="E15" s="205">
        <v>225</v>
      </c>
      <c r="F15" s="206"/>
      <c r="G15" s="206">
        <f>24308.163+2000</f>
        <v>26308.163</v>
      </c>
      <c r="H15" s="206">
        <v>20000</v>
      </c>
      <c r="I15" s="206">
        <v>6000</v>
      </c>
      <c r="J15" s="206">
        <v>10000</v>
      </c>
      <c r="K15" s="195"/>
      <c r="L15" s="206">
        <v>4000</v>
      </c>
      <c r="M15" s="204" t="s">
        <v>526</v>
      </c>
      <c r="N15" s="204" t="s">
        <v>288</v>
      </c>
      <c r="O15" s="207" t="s">
        <v>179</v>
      </c>
      <c r="P15" s="206">
        <v>25780.2</v>
      </c>
      <c r="Q15" s="206">
        <v>52000</v>
      </c>
      <c r="R15" s="206" t="s">
        <v>180</v>
      </c>
      <c r="S15" s="206"/>
    </row>
    <row r="16" spans="1:19" ht="63.75" customHeight="1">
      <c r="A16" s="203">
        <f t="shared" si="2"/>
        <v>7</v>
      </c>
      <c r="B16" s="208" t="s">
        <v>388</v>
      </c>
      <c r="C16" s="208" t="s">
        <v>187</v>
      </c>
      <c r="D16" s="205" t="s">
        <v>188</v>
      </c>
      <c r="E16" s="205">
        <v>120</v>
      </c>
      <c r="F16" s="205"/>
      <c r="G16" s="206">
        <v>17000</v>
      </c>
      <c r="H16" s="206">
        <v>17000</v>
      </c>
      <c r="I16" s="206">
        <v>780</v>
      </c>
      <c r="J16" s="209"/>
      <c r="K16" s="316"/>
      <c r="L16" s="206">
        <f>H16-I16</f>
        <v>16220</v>
      </c>
      <c r="M16" s="208" t="s">
        <v>527</v>
      </c>
      <c r="N16" s="210" t="s">
        <v>304</v>
      </c>
      <c r="O16" s="211" t="s">
        <v>190</v>
      </c>
      <c r="P16" s="212">
        <v>3879.4</v>
      </c>
      <c r="Q16" s="212"/>
      <c r="R16" s="212" t="s">
        <v>180</v>
      </c>
      <c r="S16" s="212"/>
    </row>
    <row r="17" spans="1:19" ht="84.75" customHeight="1">
      <c r="A17" s="203">
        <f t="shared" si="2"/>
        <v>8</v>
      </c>
      <c r="B17" s="208" t="s">
        <v>191</v>
      </c>
      <c r="C17" s="208" t="s">
        <v>305</v>
      </c>
      <c r="D17" s="205" t="s">
        <v>193</v>
      </c>
      <c r="E17" s="205">
        <v>54</v>
      </c>
      <c r="F17" s="205">
        <v>36</v>
      </c>
      <c r="G17" s="206">
        <v>10600</v>
      </c>
      <c r="H17" s="206">
        <v>10600</v>
      </c>
      <c r="I17" s="206">
        <v>5300</v>
      </c>
      <c r="J17" s="206"/>
      <c r="K17" s="316"/>
      <c r="L17" s="206">
        <v>5300</v>
      </c>
      <c r="M17" s="208" t="s">
        <v>528</v>
      </c>
      <c r="N17" s="210" t="s">
        <v>333</v>
      </c>
      <c r="O17" s="211" t="s">
        <v>195</v>
      </c>
      <c r="P17" s="212">
        <v>9643.1</v>
      </c>
      <c r="Q17" s="212">
        <v>14000</v>
      </c>
      <c r="R17" s="212" t="s">
        <v>180</v>
      </c>
      <c r="S17" s="212" t="s">
        <v>330</v>
      </c>
    </row>
    <row r="18" spans="1:19" ht="79.5" customHeight="1">
      <c r="A18" s="203">
        <f t="shared" si="2"/>
        <v>9</v>
      </c>
      <c r="B18" s="213" t="s">
        <v>181</v>
      </c>
      <c r="C18" s="213" t="s">
        <v>389</v>
      </c>
      <c r="D18" s="214" t="s">
        <v>183</v>
      </c>
      <c r="E18" s="214">
        <v>40</v>
      </c>
      <c r="F18" s="214">
        <v>80</v>
      </c>
      <c r="G18" s="215">
        <v>8000</v>
      </c>
      <c r="H18" s="215">
        <v>8000</v>
      </c>
      <c r="I18" s="206">
        <v>5000</v>
      </c>
      <c r="J18" s="206">
        <v>1000</v>
      </c>
      <c r="K18" s="316"/>
      <c r="L18" s="206">
        <v>2000</v>
      </c>
      <c r="M18" s="213" t="s">
        <v>529</v>
      </c>
      <c r="N18" s="213" t="s">
        <v>302</v>
      </c>
      <c r="O18" s="216" t="s">
        <v>185</v>
      </c>
      <c r="P18" s="215">
        <v>8449.6</v>
      </c>
      <c r="Q18" s="215"/>
      <c r="R18" s="215" t="s">
        <v>180</v>
      </c>
      <c r="S18" s="215"/>
    </row>
    <row r="19" spans="1:19" ht="75" customHeight="1">
      <c r="A19" s="33">
        <f t="shared" si="2"/>
        <v>10</v>
      </c>
      <c r="B19" s="31" t="s">
        <v>143</v>
      </c>
      <c r="C19" s="31" t="s">
        <v>144</v>
      </c>
      <c r="D19" s="32" t="s">
        <v>145</v>
      </c>
      <c r="E19" s="32">
        <v>50</v>
      </c>
      <c r="F19" s="32"/>
      <c r="G19" s="24">
        <v>15117.7</v>
      </c>
      <c r="H19" s="24">
        <v>15117.7</v>
      </c>
      <c r="I19" s="24">
        <v>2000</v>
      </c>
      <c r="J19" s="24">
        <v>3117.72</v>
      </c>
      <c r="K19" s="195"/>
      <c r="L19" s="24">
        <f>H19-I19-J19</f>
        <v>9999.9800000000014</v>
      </c>
      <c r="M19" s="31" t="s">
        <v>530</v>
      </c>
      <c r="N19" s="31" t="s">
        <v>320</v>
      </c>
      <c r="O19" s="191" t="s">
        <v>148</v>
      </c>
      <c r="P19" s="24">
        <v>7504.2</v>
      </c>
      <c r="Q19" s="24">
        <v>12000</v>
      </c>
      <c r="R19" s="217" t="s">
        <v>149</v>
      </c>
      <c r="S19" s="24"/>
    </row>
    <row r="20" spans="1:19" ht="72.75" customHeight="1">
      <c r="A20" s="33">
        <f t="shared" si="2"/>
        <v>11</v>
      </c>
      <c r="B20" s="31" t="s">
        <v>170</v>
      </c>
      <c r="C20" s="188" t="s">
        <v>339</v>
      </c>
      <c r="D20" s="32" t="s">
        <v>172</v>
      </c>
      <c r="E20" s="32">
        <v>190</v>
      </c>
      <c r="F20" s="32"/>
      <c r="G20" s="24">
        <v>26000</v>
      </c>
      <c r="H20" s="24">
        <v>26000</v>
      </c>
      <c r="I20" s="24">
        <v>3000</v>
      </c>
      <c r="J20" s="24">
        <v>16000</v>
      </c>
      <c r="K20" s="195"/>
      <c r="L20" s="24">
        <v>5000</v>
      </c>
      <c r="M20" s="31" t="s">
        <v>531</v>
      </c>
      <c r="N20" s="31" t="s">
        <v>314</v>
      </c>
      <c r="O20" s="218" t="s">
        <v>174</v>
      </c>
      <c r="P20" s="24">
        <v>5625.4</v>
      </c>
      <c r="Q20" s="24"/>
      <c r="R20" s="189" t="s">
        <v>160</v>
      </c>
      <c r="S20" s="24"/>
    </row>
    <row r="21" spans="1:19" ht="72.75" customHeight="1">
      <c r="A21" s="203">
        <f t="shared" si="2"/>
        <v>12</v>
      </c>
      <c r="B21" s="213" t="s">
        <v>216</v>
      </c>
      <c r="C21" s="213" t="s">
        <v>532</v>
      </c>
      <c r="D21" s="214" t="s">
        <v>218</v>
      </c>
      <c r="E21" s="214"/>
      <c r="F21" s="214">
        <v>368</v>
      </c>
      <c r="G21" s="215">
        <f>19213.475+5000</f>
        <v>24213.474999999999</v>
      </c>
      <c r="H21" s="215">
        <v>15000</v>
      </c>
      <c r="I21" s="206">
        <v>7000</v>
      </c>
      <c r="J21" s="206">
        <v>3000</v>
      </c>
      <c r="K21" s="316"/>
      <c r="L21" s="206">
        <v>5000</v>
      </c>
      <c r="M21" s="213" t="s">
        <v>533</v>
      </c>
      <c r="N21" s="213" t="s">
        <v>329</v>
      </c>
      <c r="O21" s="216"/>
      <c r="P21" s="215">
        <v>37148</v>
      </c>
      <c r="Q21" s="215"/>
      <c r="R21" s="215" t="s">
        <v>180</v>
      </c>
      <c r="S21" s="215" t="s">
        <v>330</v>
      </c>
    </row>
    <row r="22" spans="1:19" ht="78" customHeight="1">
      <c r="A22" s="33">
        <f t="shared" si="2"/>
        <v>13</v>
      </c>
      <c r="B22" s="31" t="s">
        <v>203</v>
      </c>
      <c r="C22" s="188" t="s">
        <v>534</v>
      </c>
      <c r="D22" s="32" t="s">
        <v>234</v>
      </c>
      <c r="E22" s="32">
        <v>75</v>
      </c>
      <c r="F22" s="32">
        <v>75</v>
      </c>
      <c r="G22" s="24">
        <v>21196.703000000001</v>
      </c>
      <c r="H22" s="24">
        <v>8000</v>
      </c>
      <c r="I22" s="24">
        <v>4000</v>
      </c>
      <c r="J22" s="24">
        <v>4000</v>
      </c>
      <c r="K22" s="195"/>
      <c r="L22" s="31"/>
      <c r="M22" s="31" t="s">
        <v>535</v>
      </c>
      <c r="N22" s="31" t="s">
        <v>299</v>
      </c>
      <c r="O22" s="187"/>
      <c r="P22" s="24">
        <v>81256.899999999994</v>
      </c>
      <c r="Q22" s="24">
        <v>145000</v>
      </c>
      <c r="R22" s="189" t="s">
        <v>245</v>
      </c>
      <c r="S22" s="24" t="s">
        <v>335</v>
      </c>
    </row>
    <row r="23" spans="1:19" ht="64.5" customHeight="1">
      <c r="A23" s="203">
        <f t="shared" si="2"/>
        <v>14</v>
      </c>
      <c r="B23" s="208" t="s">
        <v>249</v>
      </c>
      <c r="C23" s="208" t="s">
        <v>399</v>
      </c>
      <c r="D23" s="205" t="s">
        <v>251</v>
      </c>
      <c r="E23" s="205">
        <v>66</v>
      </c>
      <c r="F23" s="205"/>
      <c r="G23" s="206">
        <v>12000</v>
      </c>
      <c r="H23" s="206">
        <v>12000</v>
      </c>
      <c r="I23" s="206">
        <v>1000</v>
      </c>
      <c r="J23" s="206"/>
      <c r="K23" s="316"/>
      <c r="L23" s="206">
        <f>H23-I23</f>
        <v>11000</v>
      </c>
      <c r="M23" s="208" t="s">
        <v>536</v>
      </c>
      <c r="N23" s="208" t="s">
        <v>315</v>
      </c>
      <c r="O23" s="230" t="s">
        <v>253</v>
      </c>
      <c r="P23" s="206">
        <v>8283.2000000000007</v>
      </c>
      <c r="Q23" s="206"/>
      <c r="R23" s="206" t="s">
        <v>245</v>
      </c>
      <c r="S23" s="209"/>
    </row>
    <row r="24" spans="1:19" ht="102" customHeight="1">
      <c r="A24" s="203">
        <f t="shared" si="2"/>
        <v>15</v>
      </c>
      <c r="B24" s="208" t="s">
        <v>220</v>
      </c>
      <c r="C24" s="208" t="s">
        <v>221</v>
      </c>
      <c r="D24" s="205" t="s">
        <v>222</v>
      </c>
      <c r="E24" s="205">
        <v>60</v>
      </c>
      <c r="F24" s="205"/>
      <c r="G24" s="206">
        <v>20000</v>
      </c>
      <c r="H24" s="206">
        <v>20000</v>
      </c>
      <c r="I24" s="206">
        <v>3000</v>
      </c>
      <c r="J24" s="206"/>
      <c r="K24" s="316"/>
      <c r="L24" s="206">
        <f>H24-I24</f>
        <v>17000</v>
      </c>
      <c r="M24" s="208" t="s">
        <v>537</v>
      </c>
      <c r="N24" s="208" t="s">
        <v>306</v>
      </c>
      <c r="O24" s="240" t="s">
        <v>224</v>
      </c>
      <c r="P24" s="206">
        <v>9685.1</v>
      </c>
      <c r="Q24" s="206"/>
      <c r="R24" s="206" t="s">
        <v>180</v>
      </c>
      <c r="S24" s="206" t="s">
        <v>335</v>
      </c>
    </row>
    <row r="25" spans="1:19" ht="102" customHeight="1">
      <c r="A25" s="33">
        <f t="shared" si="2"/>
        <v>16</v>
      </c>
      <c r="B25" s="31" t="s">
        <v>225</v>
      </c>
      <c r="C25" s="188" t="s">
        <v>226</v>
      </c>
      <c r="D25" s="32" t="s">
        <v>227</v>
      </c>
      <c r="E25" s="32">
        <v>360</v>
      </c>
      <c r="F25" s="32"/>
      <c r="G25" s="24">
        <v>25000</v>
      </c>
      <c r="H25" s="24">
        <v>25000</v>
      </c>
      <c r="I25" s="24">
        <v>3000</v>
      </c>
      <c r="J25" s="24"/>
      <c r="K25" s="195"/>
      <c r="L25" s="24">
        <f>H25-I25</f>
        <v>22000</v>
      </c>
      <c r="M25" s="31" t="s">
        <v>538</v>
      </c>
      <c r="N25" s="31" t="s">
        <v>307</v>
      </c>
      <c r="O25" s="218" t="s">
        <v>229</v>
      </c>
      <c r="P25" s="24">
        <v>37132.199999999997</v>
      </c>
      <c r="Q25" s="24"/>
      <c r="R25" s="189" t="s">
        <v>180</v>
      </c>
      <c r="S25" s="24"/>
    </row>
    <row r="26" spans="1:19" ht="19.5" customHeight="1">
      <c r="A26" s="194"/>
      <c r="B26" s="195"/>
      <c r="C26" s="380" t="s">
        <v>372</v>
      </c>
      <c r="D26" s="358"/>
      <c r="E26" s="235">
        <f t="shared" ref="E26:J26" si="3">SUM(E27:E34)</f>
        <v>0</v>
      </c>
      <c r="F26" s="235">
        <f t="shared" si="3"/>
        <v>1311</v>
      </c>
      <c r="G26" s="199">
        <f t="shared" si="3"/>
        <v>169248.40400000001</v>
      </c>
      <c r="H26" s="199">
        <f t="shared" si="3"/>
        <v>119300</v>
      </c>
      <c r="I26" s="199">
        <f t="shared" si="3"/>
        <v>35500</v>
      </c>
      <c r="J26" s="199">
        <f t="shared" si="3"/>
        <v>8000</v>
      </c>
      <c r="K26" s="317"/>
      <c r="L26" s="199">
        <f>SUM(L27:L34)</f>
        <v>75800</v>
      </c>
      <c r="M26" s="195"/>
      <c r="N26" s="195"/>
      <c r="O26" s="200"/>
      <c r="P26" s="201"/>
      <c r="Q26" s="201"/>
      <c r="R26" s="201"/>
      <c r="S26" s="201"/>
    </row>
    <row r="27" spans="1:19" ht="100.5" customHeight="1">
      <c r="A27" s="203">
        <f>A25+1</f>
        <v>17</v>
      </c>
      <c r="B27" s="204" t="s">
        <v>199</v>
      </c>
      <c r="C27" s="204" t="s">
        <v>200</v>
      </c>
      <c r="D27" s="205" t="s">
        <v>201</v>
      </c>
      <c r="E27" s="236"/>
      <c r="F27" s="236">
        <f>100+100</f>
        <v>200</v>
      </c>
      <c r="G27" s="219">
        <v>18488.438999999998</v>
      </c>
      <c r="H27" s="219">
        <v>11000</v>
      </c>
      <c r="I27" s="206">
        <v>5000</v>
      </c>
      <c r="J27" s="206">
        <v>3000</v>
      </c>
      <c r="K27" s="195"/>
      <c r="L27" s="206">
        <v>3000</v>
      </c>
      <c r="M27" s="204" t="s">
        <v>539</v>
      </c>
      <c r="N27" s="204" t="s">
        <v>290</v>
      </c>
      <c r="O27" s="237"/>
      <c r="P27" s="206">
        <v>11624.4</v>
      </c>
      <c r="Q27" s="206">
        <v>30000</v>
      </c>
      <c r="R27" s="206" t="s">
        <v>180</v>
      </c>
      <c r="S27" s="206"/>
    </row>
    <row r="28" spans="1:19" ht="87.75" customHeight="1">
      <c r="A28" s="203">
        <f t="shared" ref="A28:A34" si="4">A27+1</f>
        <v>18</v>
      </c>
      <c r="B28" s="204" t="s">
        <v>203</v>
      </c>
      <c r="C28" s="238" t="s">
        <v>540</v>
      </c>
      <c r="D28" s="205" t="s">
        <v>205</v>
      </c>
      <c r="E28" s="236"/>
      <c r="F28" s="236">
        <v>150</v>
      </c>
      <c r="G28" s="206">
        <v>33638.118000000002</v>
      </c>
      <c r="H28" s="206">
        <v>7000</v>
      </c>
      <c r="I28" s="206">
        <v>3500</v>
      </c>
      <c r="J28" s="206">
        <v>3500</v>
      </c>
      <c r="K28" s="195"/>
      <c r="L28" s="204"/>
      <c r="M28" s="204" t="s">
        <v>541</v>
      </c>
      <c r="N28" s="204" t="s">
        <v>292</v>
      </c>
      <c r="O28" s="237"/>
      <c r="P28" s="206">
        <v>81256.899999999994</v>
      </c>
      <c r="Q28" s="206">
        <v>145000</v>
      </c>
      <c r="R28" s="206" t="s">
        <v>180</v>
      </c>
      <c r="S28" s="206"/>
    </row>
    <row r="29" spans="1:19" ht="114" customHeight="1">
      <c r="A29" s="203">
        <f t="shared" si="4"/>
        <v>19</v>
      </c>
      <c r="B29" s="204" t="s">
        <v>207</v>
      </c>
      <c r="C29" s="238" t="s">
        <v>542</v>
      </c>
      <c r="D29" s="205" t="s">
        <v>209</v>
      </c>
      <c r="E29" s="236"/>
      <c r="F29" s="236">
        <f>21+63</f>
        <v>84</v>
      </c>
      <c r="G29" s="206">
        <v>15906.174999999999</v>
      </c>
      <c r="H29" s="206">
        <v>9800</v>
      </c>
      <c r="I29" s="206">
        <v>5000</v>
      </c>
      <c r="J29" s="206"/>
      <c r="K29" s="195"/>
      <c r="L29" s="206">
        <f>H29-I29</f>
        <v>4800</v>
      </c>
      <c r="M29" s="204" t="s">
        <v>543</v>
      </c>
      <c r="N29" s="204" t="s">
        <v>294</v>
      </c>
      <c r="O29" s="237"/>
      <c r="P29" s="206">
        <v>12059.2</v>
      </c>
      <c r="Q29" s="206"/>
      <c r="R29" s="206" t="s">
        <v>180</v>
      </c>
      <c r="S29" s="206" t="s">
        <v>362</v>
      </c>
    </row>
    <row r="30" spans="1:19" ht="88.5" customHeight="1">
      <c r="A30" s="203">
        <f t="shared" si="4"/>
        <v>20</v>
      </c>
      <c r="B30" s="204" t="s">
        <v>211</v>
      </c>
      <c r="C30" s="204" t="s">
        <v>295</v>
      </c>
      <c r="D30" s="205" t="s">
        <v>213</v>
      </c>
      <c r="E30" s="205"/>
      <c r="F30" s="205">
        <v>132</v>
      </c>
      <c r="G30" s="206">
        <v>21715.671999999999</v>
      </c>
      <c r="H30" s="206">
        <v>12000</v>
      </c>
      <c r="I30" s="206">
        <v>6000</v>
      </c>
      <c r="J30" s="206"/>
      <c r="K30" s="195"/>
      <c r="L30" s="206">
        <f>H30-I30</f>
        <v>6000</v>
      </c>
      <c r="M30" s="204" t="s">
        <v>544</v>
      </c>
      <c r="N30" s="204" t="s">
        <v>333</v>
      </c>
      <c r="O30" s="207"/>
      <c r="P30" s="206">
        <v>4333.3</v>
      </c>
      <c r="Q30" s="206"/>
      <c r="R30" s="206" t="s">
        <v>180</v>
      </c>
      <c r="S30" s="206" t="s">
        <v>330</v>
      </c>
    </row>
    <row r="31" spans="1:19" ht="85.5" customHeight="1">
      <c r="A31" s="203">
        <f t="shared" si="4"/>
        <v>21</v>
      </c>
      <c r="B31" s="208" t="s">
        <v>236</v>
      </c>
      <c r="C31" s="208" t="s">
        <v>237</v>
      </c>
      <c r="D31" s="205" t="s">
        <v>238</v>
      </c>
      <c r="E31" s="205"/>
      <c r="F31" s="205">
        <v>60</v>
      </c>
      <c r="G31" s="206">
        <v>5000</v>
      </c>
      <c r="H31" s="206">
        <v>5000</v>
      </c>
      <c r="I31" s="206">
        <v>5000</v>
      </c>
      <c r="J31" s="206"/>
      <c r="K31" s="316"/>
      <c r="L31" s="208"/>
      <c r="M31" s="208" t="s">
        <v>545</v>
      </c>
      <c r="N31" s="208" t="s">
        <v>308</v>
      </c>
      <c r="O31" s="240" t="s">
        <v>240</v>
      </c>
      <c r="P31" s="206">
        <v>16689.3</v>
      </c>
      <c r="Q31" s="206"/>
      <c r="R31" s="206" t="s">
        <v>180</v>
      </c>
      <c r="S31" s="206" t="s">
        <v>330</v>
      </c>
    </row>
    <row r="32" spans="1:19" ht="91.5" customHeight="1">
      <c r="A32" s="203">
        <f t="shared" si="4"/>
        <v>22</v>
      </c>
      <c r="B32" s="210" t="s">
        <v>165</v>
      </c>
      <c r="C32" s="210" t="s">
        <v>246</v>
      </c>
      <c r="D32" s="241" t="s">
        <v>247</v>
      </c>
      <c r="E32" s="241"/>
      <c r="F32" s="214">
        <v>405</v>
      </c>
      <c r="G32" s="206">
        <v>50000</v>
      </c>
      <c r="H32" s="206">
        <v>50000</v>
      </c>
      <c r="I32" s="206">
        <v>1000</v>
      </c>
      <c r="J32" s="209"/>
      <c r="K32" s="316"/>
      <c r="L32" s="206">
        <f>H32-I32</f>
        <v>49000</v>
      </c>
      <c r="M32" s="210" t="s">
        <v>546</v>
      </c>
      <c r="N32" s="210" t="s">
        <v>375</v>
      </c>
      <c r="O32" s="243"/>
      <c r="P32" s="206">
        <v>68436.2</v>
      </c>
      <c r="Q32" s="206">
        <v>117000</v>
      </c>
      <c r="R32" s="212" t="s">
        <v>245</v>
      </c>
      <c r="S32" s="212" t="s">
        <v>362</v>
      </c>
    </row>
    <row r="33" spans="1:19" ht="73.5" customHeight="1">
      <c r="A33" s="203">
        <f t="shared" si="4"/>
        <v>23</v>
      </c>
      <c r="B33" s="210" t="s">
        <v>241</v>
      </c>
      <c r="C33" s="210" t="s">
        <v>242</v>
      </c>
      <c r="D33" s="241" t="s">
        <v>243</v>
      </c>
      <c r="E33" s="241"/>
      <c r="F33" s="214">
        <v>240</v>
      </c>
      <c r="G33" s="318">
        <v>18000</v>
      </c>
      <c r="H33" s="318">
        <v>18000</v>
      </c>
      <c r="I33" s="219">
        <v>5000</v>
      </c>
      <c r="J33" s="209"/>
      <c r="K33" s="195"/>
      <c r="L33" s="206">
        <f>H33-I33</f>
        <v>13000</v>
      </c>
      <c r="M33" s="204" t="s">
        <v>547</v>
      </c>
      <c r="N33" s="210" t="s">
        <v>310</v>
      </c>
      <c r="O33" s="243"/>
      <c r="P33" s="206">
        <v>7607.1</v>
      </c>
      <c r="Q33" s="242"/>
      <c r="R33" s="212" t="s">
        <v>245</v>
      </c>
      <c r="S33" s="212" t="s">
        <v>362</v>
      </c>
    </row>
    <row r="34" spans="1:19" ht="73.5" customHeight="1">
      <c r="A34" s="203">
        <f t="shared" si="4"/>
        <v>24</v>
      </c>
      <c r="B34" s="210" t="s">
        <v>377</v>
      </c>
      <c r="C34" s="210" t="s">
        <v>378</v>
      </c>
      <c r="D34" s="214" t="s">
        <v>183</v>
      </c>
      <c r="E34" s="250"/>
      <c r="F34" s="205">
        <v>40</v>
      </c>
      <c r="G34" s="318">
        <v>6500</v>
      </c>
      <c r="H34" s="318">
        <v>6500</v>
      </c>
      <c r="I34" s="219">
        <v>5000</v>
      </c>
      <c r="J34" s="219">
        <v>1500</v>
      </c>
      <c r="K34" s="195"/>
      <c r="L34" s="204"/>
      <c r="M34" s="204" t="s">
        <v>548</v>
      </c>
      <c r="N34" s="210" t="s">
        <v>380</v>
      </c>
      <c r="O34" s="249"/>
      <c r="P34" s="206">
        <v>2372.3000000000002</v>
      </c>
      <c r="Q34" s="249"/>
      <c r="R34" s="206" t="s">
        <v>180</v>
      </c>
      <c r="S34" s="212" t="s">
        <v>381</v>
      </c>
    </row>
    <row r="35" spans="1:19">
      <c r="K35" s="319"/>
    </row>
    <row r="36" spans="1:19" ht="15.75" customHeight="1">
      <c r="A36" s="166"/>
      <c r="B36" s="166"/>
      <c r="C36" s="166"/>
      <c r="D36" s="166"/>
      <c r="E36" s="166"/>
      <c r="F36" s="166"/>
      <c r="G36" s="166"/>
      <c r="H36" s="166"/>
      <c r="I36" s="166"/>
      <c r="J36" s="166"/>
      <c r="K36" s="320"/>
      <c r="L36" s="166"/>
      <c r="M36" s="166"/>
      <c r="N36" s="166"/>
      <c r="O36" s="166"/>
      <c r="P36" s="166"/>
      <c r="Q36" s="166"/>
      <c r="R36" s="166"/>
      <c r="S36" s="166"/>
    </row>
    <row r="37" spans="1:19" ht="15.75" customHeight="1">
      <c r="A37" s="166"/>
      <c r="B37" s="166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</row>
    <row r="38" spans="1:19" ht="15.75" customHeight="1">
      <c r="A38" s="166"/>
      <c r="B38" s="166"/>
      <c r="C38" s="166"/>
      <c r="D38" s="166"/>
      <c r="E38" s="166"/>
      <c r="F38" s="166"/>
      <c r="G38" s="166"/>
      <c r="H38" s="166"/>
      <c r="I38" s="166"/>
      <c r="J38" s="166"/>
      <c r="K38" s="320"/>
      <c r="L38" s="166"/>
      <c r="M38" s="166"/>
      <c r="N38" s="166"/>
      <c r="O38" s="166"/>
      <c r="P38" s="166"/>
      <c r="Q38" s="166"/>
      <c r="R38" s="166"/>
      <c r="S38" s="166"/>
    </row>
    <row r="39" spans="1:19" ht="15.75" customHeight="1">
      <c r="A39" s="166"/>
      <c r="B39" s="166"/>
      <c r="C39" s="166"/>
      <c r="D39" s="166"/>
      <c r="E39" s="166"/>
      <c r="F39" s="166"/>
      <c r="G39" s="166"/>
      <c r="H39" s="166"/>
      <c r="I39" s="166"/>
      <c r="J39" s="166"/>
      <c r="K39" s="320"/>
      <c r="L39" s="166"/>
      <c r="M39" s="166"/>
      <c r="N39" s="166"/>
      <c r="O39" s="166"/>
      <c r="P39" s="166"/>
      <c r="Q39" s="166"/>
      <c r="R39" s="166"/>
      <c r="S39" s="166"/>
    </row>
    <row r="40" spans="1:19" ht="15.75" customHeight="1">
      <c r="A40" s="166"/>
      <c r="B40" s="166"/>
      <c r="C40" s="166"/>
      <c r="D40" s="166"/>
      <c r="E40" s="166"/>
      <c r="F40" s="166"/>
      <c r="G40" s="166"/>
      <c r="H40" s="166"/>
      <c r="I40" s="166"/>
      <c r="J40" s="166"/>
      <c r="K40" s="320"/>
      <c r="L40" s="166"/>
      <c r="M40" s="166"/>
      <c r="N40" s="166"/>
      <c r="O40" s="166"/>
      <c r="P40" s="166"/>
      <c r="Q40" s="166"/>
      <c r="R40" s="166"/>
      <c r="S40" s="166"/>
    </row>
    <row r="41" spans="1:19" ht="15.75" customHeight="1">
      <c r="A41" s="166"/>
      <c r="B41" s="166"/>
      <c r="C41" s="166"/>
      <c r="D41" s="166"/>
      <c r="E41" s="166"/>
      <c r="F41" s="166"/>
      <c r="G41" s="166"/>
      <c r="H41" s="166"/>
      <c r="I41" s="166"/>
      <c r="J41" s="166"/>
      <c r="K41" s="320"/>
      <c r="L41" s="166"/>
      <c r="M41" s="166"/>
      <c r="N41" s="166"/>
      <c r="O41" s="166"/>
      <c r="P41" s="166"/>
      <c r="Q41" s="166"/>
      <c r="R41" s="166"/>
      <c r="S41" s="166"/>
    </row>
    <row r="42" spans="1:19" ht="15.75" customHeight="1">
      <c r="A42" s="166"/>
      <c r="B42" s="166"/>
      <c r="C42" s="166"/>
      <c r="D42" s="166"/>
      <c r="E42" s="166"/>
      <c r="F42" s="166"/>
      <c r="G42" s="166"/>
      <c r="H42" s="166"/>
      <c r="I42" s="166"/>
      <c r="J42" s="166"/>
      <c r="K42" s="320"/>
      <c r="L42" s="166"/>
      <c r="M42" s="166"/>
      <c r="N42" s="166"/>
      <c r="O42" s="166"/>
      <c r="P42" s="166"/>
      <c r="Q42" s="166"/>
      <c r="R42" s="166"/>
      <c r="S42" s="166"/>
    </row>
    <row r="43" spans="1:19" ht="15.75" customHeight="1">
      <c r="A43" s="166"/>
      <c r="B43" s="166"/>
      <c r="C43" s="166"/>
      <c r="D43" s="166"/>
      <c r="E43" s="166"/>
      <c r="F43" s="166"/>
      <c r="G43" s="166"/>
      <c r="H43" s="166"/>
      <c r="I43" s="166"/>
      <c r="J43" s="166"/>
      <c r="K43" s="320"/>
      <c r="L43" s="166"/>
      <c r="M43" s="166"/>
      <c r="N43" s="166"/>
      <c r="O43" s="166"/>
      <c r="P43" s="166"/>
      <c r="Q43" s="166"/>
      <c r="R43" s="166"/>
      <c r="S43" s="166"/>
    </row>
    <row r="44" spans="1:19" ht="15.75" customHeight="1">
      <c r="A44" s="166"/>
      <c r="B44" s="166"/>
      <c r="C44" s="166"/>
      <c r="D44" s="166"/>
      <c r="E44" s="166"/>
      <c r="F44" s="166"/>
      <c r="G44" s="166"/>
      <c r="H44" s="166"/>
      <c r="I44" s="166"/>
      <c r="J44" s="166"/>
      <c r="K44" s="320"/>
      <c r="L44" s="166"/>
      <c r="M44" s="166"/>
      <c r="N44" s="166"/>
      <c r="O44" s="166"/>
      <c r="P44" s="166"/>
      <c r="Q44" s="166"/>
      <c r="R44" s="166"/>
      <c r="S44" s="166"/>
    </row>
    <row r="45" spans="1:19" ht="15.75" customHeight="1">
      <c r="A45" s="166"/>
      <c r="B45" s="166"/>
      <c r="C45" s="166"/>
      <c r="D45" s="166"/>
      <c r="E45" s="166"/>
      <c r="F45" s="166"/>
      <c r="G45" s="166"/>
      <c r="H45" s="166"/>
      <c r="I45" s="166"/>
      <c r="J45" s="166"/>
      <c r="K45" s="320"/>
      <c r="L45" s="166"/>
      <c r="M45" s="166"/>
      <c r="N45" s="166"/>
      <c r="O45" s="166"/>
      <c r="P45" s="166"/>
      <c r="Q45" s="166"/>
      <c r="R45" s="166"/>
      <c r="S45" s="166"/>
    </row>
    <row r="46" spans="1:19" ht="15.75" customHeight="1">
      <c r="A46" s="166"/>
      <c r="B46" s="166"/>
      <c r="C46" s="166"/>
      <c r="D46" s="166"/>
      <c r="E46" s="166"/>
      <c r="F46" s="166"/>
      <c r="G46" s="166"/>
      <c r="H46" s="166"/>
      <c r="I46" s="166"/>
      <c r="J46" s="166"/>
      <c r="K46" s="320"/>
      <c r="L46" s="166"/>
      <c r="M46" s="166"/>
      <c r="N46" s="166"/>
      <c r="O46" s="166"/>
      <c r="P46" s="166"/>
      <c r="Q46" s="166"/>
      <c r="R46" s="166"/>
      <c r="S46" s="166"/>
    </row>
    <row r="47" spans="1:19" ht="15.75" customHeight="1">
      <c r="A47" s="166"/>
      <c r="B47" s="166"/>
      <c r="C47" s="166"/>
      <c r="D47" s="166"/>
      <c r="E47" s="166"/>
      <c r="F47" s="166"/>
      <c r="G47" s="166"/>
      <c r="H47" s="166"/>
      <c r="I47" s="166"/>
      <c r="J47" s="166"/>
      <c r="K47" s="320"/>
      <c r="L47" s="166"/>
      <c r="M47" s="166"/>
      <c r="N47" s="166"/>
      <c r="O47" s="166"/>
      <c r="P47" s="166"/>
      <c r="Q47" s="166"/>
      <c r="R47" s="166"/>
      <c r="S47" s="166"/>
    </row>
    <row r="48" spans="1:19" ht="15.75" customHeight="1">
      <c r="A48" s="166"/>
      <c r="B48" s="166"/>
      <c r="C48" s="166"/>
      <c r="D48" s="166"/>
      <c r="E48" s="166"/>
      <c r="F48" s="166"/>
      <c r="G48" s="166"/>
      <c r="H48" s="166"/>
      <c r="I48" s="166"/>
      <c r="J48" s="166"/>
      <c r="K48" s="320"/>
      <c r="L48" s="166"/>
      <c r="M48" s="166"/>
      <c r="N48" s="166"/>
      <c r="O48" s="166"/>
      <c r="P48" s="166"/>
      <c r="Q48" s="166"/>
      <c r="R48" s="166"/>
      <c r="S48" s="166"/>
    </row>
    <row r="49" spans="1:19" ht="15.75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320"/>
      <c r="L49" s="166"/>
      <c r="M49" s="166"/>
      <c r="N49" s="166"/>
      <c r="O49" s="166"/>
      <c r="P49" s="166"/>
      <c r="Q49" s="166"/>
      <c r="R49" s="166"/>
      <c r="S49" s="166"/>
    </row>
    <row r="50" spans="1:19" ht="15.75" customHeigh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320"/>
      <c r="L50" s="166"/>
      <c r="M50" s="166"/>
      <c r="N50" s="166"/>
      <c r="O50" s="166"/>
      <c r="P50" s="166"/>
      <c r="Q50" s="166"/>
      <c r="R50" s="166"/>
      <c r="S50" s="166"/>
    </row>
    <row r="51" spans="1:19" ht="15.75" customHeigh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320"/>
      <c r="L51" s="166"/>
      <c r="M51" s="166"/>
      <c r="N51" s="166"/>
      <c r="O51" s="166"/>
      <c r="P51" s="166"/>
      <c r="Q51" s="166"/>
      <c r="R51" s="166"/>
      <c r="S51" s="166"/>
    </row>
    <row r="52" spans="1:19" ht="15.75" customHeight="1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320"/>
      <c r="L52" s="166"/>
      <c r="M52" s="166"/>
      <c r="N52" s="166"/>
      <c r="O52" s="166"/>
      <c r="P52" s="166"/>
      <c r="Q52" s="166"/>
      <c r="R52" s="166"/>
      <c r="S52" s="166"/>
    </row>
    <row r="53" spans="1:19" ht="15.75" customHeight="1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320"/>
      <c r="L53" s="166"/>
      <c r="M53" s="166"/>
      <c r="N53" s="166"/>
      <c r="O53" s="166"/>
      <c r="P53" s="166"/>
      <c r="Q53" s="166"/>
      <c r="R53" s="166"/>
      <c r="S53" s="166"/>
    </row>
    <row r="54" spans="1:19" ht="15.75" customHeight="1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320"/>
      <c r="L54" s="166"/>
      <c r="M54" s="166"/>
      <c r="N54" s="166"/>
      <c r="O54" s="166"/>
      <c r="P54" s="166"/>
      <c r="Q54" s="166"/>
      <c r="R54" s="166"/>
      <c r="S54" s="166"/>
    </row>
    <row r="55" spans="1:19" ht="15.75" customHeight="1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320"/>
      <c r="L55" s="166"/>
      <c r="M55" s="166"/>
      <c r="N55" s="166"/>
      <c r="O55" s="166"/>
      <c r="P55" s="166"/>
      <c r="Q55" s="166"/>
      <c r="R55" s="166"/>
      <c r="S55" s="166"/>
    </row>
    <row r="56" spans="1:19" ht="15.75" customHeight="1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320"/>
      <c r="L56" s="166"/>
      <c r="M56" s="166"/>
      <c r="N56" s="166"/>
      <c r="O56" s="166"/>
      <c r="P56" s="166"/>
      <c r="Q56" s="166"/>
      <c r="R56" s="166"/>
      <c r="S56" s="166"/>
    </row>
    <row r="57" spans="1:19" ht="15.75" customHeight="1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320"/>
      <c r="L57" s="166"/>
      <c r="M57" s="166"/>
      <c r="N57" s="166"/>
      <c r="O57" s="166"/>
      <c r="P57" s="166"/>
      <c r="Q57" s="166"/>
      <c r="R57" s="166"/>
      <c r="S57" s="166"/>
    </row>
    <row r="58" spans="1:19" ht="15.75" customHeight="1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320"/>
      <c r="L58" s="166"/>
      <c r="M58" s="166"/>
      <c r="N58" s="166"/>
      <c r="O58" s="166"/>
      <c r="P58" s="166"/>
      <c r="Q58" s="166"/>
      <c r="R58" s="166"/>
      <c r="S58" s="166"/>
    </row>
    <row r="59" spans="1:19" ht="15.75" customHeight="1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320"/>
      <c r="L59" s="166"/>
      <c r="M59" s="166"/>
      <c r="N59" s="166"/>
      <c r="O59" s="166"/>
      <c r="P59" s="166"/>
      <c r="Q59" s="166"/>
      <c r="R59" s="166"/>
      <c r="S59" s="166"/>
    </row>
    <row r="60" spans="1:19" ht="15.75" customHeight="1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320"/>
      <c r="L60" s="166"/>
      <c r="M60" s="166"/>
      <c r="N60" s="166"/>
      <c r="O60" s="166"/>
      <c r="P60" s="166"/>
      <c r="Q60" s="166"/>
      <c r="R60" s="166"/>
      <c r="S60" s="166"/>
    </row>
    <row r="61" spans="1:19" ht="15.75" customHeight="1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320"/>
      <c r="L61" s="166"/>
      <c r="M61" s="166"/>
      <c r="N61" s="166"/>
      <c r="O61" s="166"/>
      <c r="P61" s="166"/>
      <c r="Q61" s="166"/>
      <c r="R61" s="166"/>
      <c r="S61" s="166"/>
    </row>
    <row r="62" spans="1:19" ht="15.75" customHeight="1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320"/>
      <c r="L62" s="166"/>
      <c r="M62" s="166"/>
      <c r="N62" s="166"/>
      <c r="O62" s="166"/>
      <c r="P62" s="166"/>
      <c r="Q62" s="166"/>
      <c r="R62" s="166"/>
      <c r="S62" s="166"/>
    </row>
    <row r="63" spans="1:19" ht="15.75" customHeight="1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320"/>
      <c r="L63" s="166"/>
      <c r="M63" s="166"/>
      <c r="N63" s="166"/>
      <c r="O63" s="166"/>
      <c r="P63" s="166"/>
      <c r="Q63" s="166"/>
      <c r="R63" s="166"/>
      <c r="S63" s="166"/>
    </row>
    <row r="64" spans="1:19" ht="15.75" customHeight="1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320"/>
      <c r="L64" s="166"/>
      <c r="M64" s="166"/>
      <c r="N64" s="166"/>
      <c r="O64" s="166"/>
      <c r="P64" s="166"/>
      <c r="Q64" s="166"/>
      <c r="R64" s="166"/>
      <c r="S64" s="166"/>
    </row>
    <row r="65" spans="1:19" ht="15.75" customHeight="1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320"/>
      <c r="L65" s="166"/>
      <c r="M65" s="166"/>
      <c r="N65" s="166"/>
      <c r="O65" s="166"/>
      <c r="P65" s="166"/>
      <c r="Q65" s="166"/>
      <c r="R65" s="166"/>
      <c r="S65" s="166"/>
    </row>
    <row r="66" spans="1:19" ht="15.75" customHeight="1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320"/>
      <c r="L66" s="166"/>
      <c r="M66" s="166"/>
      <c r="N66" s="166"/>
      <c r="O66" s="166"/>
      <c r="P66" s="166"/>
      <c r="Q66" s="166"/>
      <c r="R66" s="166"/>
      <c r="S66" s="166"/>
    </row>
    <row r="67" spans="1:19" ht="15.75" customHeight="1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320"/>
      <c r="L67" s="166"/>
      <c r="M67" s="166"/>
      <c r="N67" s="166"/>
      <c r="O67" s="166"/>
      <c r="P67" s="166"/>
      <c r="Q67" s="166"/>
      <c r="R67" s="166"/>
      <c r="S67" s="166"/>
    </row>
    <row r="68" spans="1:19" ht="15.75" customHeight="1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320"/>
      <c r="L68" s="166"/>
      <c r="M68" s="166"/>
      <c r="N68" s="166"/>
      <c r="O68" s="166"/>
      <c r="P68" s="166"/>
      <c r="Q68" s="166"/>
      <c r="R68" s="166"/>
      <c r="S68" s="166"/>
    </row>
    <row r="69" spans="1:19" ht="15.75" customHeight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320"/>
      <c r="L69" s="166"/>
      <c r="M69" s="166"/>
      <c r="N69" s="166"/>
      <c r="O69" s="166"/>
      <c r="P69" s="166"/>
      <c r="Q69" s="166"/>
      <c r="R69" s="166"/>
      <c r="S69" s="166"/>
    </row>
    <row r="70" spans="1:19" ht="15.75" customHeight="1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320"/>
      <c r="L70" s="166"/>
      <c r="M70" s="166"/>
      <c r="N70" s="166"/>
      <c r="O70" s="166"/>
      <c r="P70" s="166"/>
      <c r="Q70" s="166"/>
      <c r="R70" s="166"/>
      <c r="S70" s="166"/>
    </row>
    <row r="71" spans="1:19" ht="15.75" customHeight="1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320"/>
      <c r="L71" s="166"/>
      <c r="M71" s="166"/>
      <c r="N71" s="166"/>
      <c r="O71" s="166"/>
      <c r="P71" s="166"/>
      <c r="Q71" s="166"/>
      <c r="R71" s="166"/>
      <c r="S71" s="166"/>
    </row>
    <row r="72" spans="1:19" ht="15.75" customHeight="1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320"/>
      <c r="L72" s="166"/>
      <c r="M72" s="166"/>
      <c r="N72" s="166"/>
      <c r="O72" s="166"/>
      <c r="P72" s="166"/>
      <c r="Q72" s="166"/>
      <c r="R72" s="166"/>
      <c r="S72" s="166"/>
    </row>
    <row r="73" spans="1:19" ht="15.75" customHeight="1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320"/>
      <c r="L73" s="166"/>
      <c r="M73" s="166"/>
      <c r="N73" s="166"/>
      <c r="O73" s="166"/>
      <c r="P73" s="166"/>
      <c r="Q73" s="166"/>
      <c r="R73" s="166"/>
      <c r="S73" s="166"/>
    </row>
    <row r="74" spans="1:19" ht="15.75" customHeight="1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320"/>
      <c r="L74" s="166"/>
      <c r="M74" s="166"/>
      <c r="N74" s="166"/>
      <c r="O74" s="166"/>
      <c r="P74" s="166"/>
      <c r="Q74" s="166"/>
      <c r="R74" s="166"/>
      <c r="S74" s="166"/>
    </row>
    <row r="75" spans="1:19" ht="15.75" customHeight="1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320"/>
      <c r="L75" s="166"/>
      <c r="M75" s="166"/>
      <c r="N75" s="166"/>
      <c r="O75" s="166"/>
      <c r="P75" s="166"/>
      <c r="Q75" s="166"/>
      <c r="R75" s="166"/>
      <c r="S75" s="166"/>
    </row>
    <row r="76" spans="1:19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320"/>
      <c r="L76" s="166"/>
      <c r="M76" s="166"/>
      <c r="N76" s="166"/>
      <c r="O76" s="166"/>
      <c r="P76" s="166"/>
      <c r="Q76" s="166"/>
      <c r="R76" s="166"/>
      <c r="S76" s="166"/>
    </row>
    <row r="77" spans="1:19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320"/>
      <c r="L77" s="166"/>
      <c r="M77" s="166"/>
      <c r="N77" s="166"/>
      <c r="O77" s="166"/>
      <c r="P77" s="166"/>
      <c r="Q77" s="166"/>
      <c r="R77" s="166"/>
      <c r="S77" s="166"/>
    </row>
    <row r="78" spans="1:19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320"/>
      <c r="L78" s="166"/>
      <c r="M78" s="166"/>
      <c r="N78" s="166"/>
      <c r="O78" s="166"/>
      <c r="P78" s="166"/>
      <c r="Q78" s="166"/>
      <c r="R78" s="166"/>
      <c r="S78" s="166"/>
    </row>
    <row r="79" spans="1:19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320"/>
      <c r="L79" s="166"/>
      <c r="M79" s="166"/>
      <c r="N79" s="166"/>
      <c r="O79" s="166"/>
      <c r="P79" s="166"/>
      <c r="Q79" s="166"/>
      <c r="R79" s="166"/>
      <c r="S79" s="166"/>
    </row>
    <row r="80" spans="1:19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320"/>
      <c r="L80" s="166"/>
      <c r="M80" s="166"/>
      <c r="N80" s="166"/>
      <c r="O80" s="166"/>
      <c r="P80" s="166"/>
      <c r="Q80" s="166"/>
      <c r="R80" s="166"/>
      <c r="S80" s="166"/>
    </row>
    <row r="81" spans="1:19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320"/>
      <c r="L81" s="166"/>
      <c r="M81" s="166"/>
      <c r="N81" s="166"/>
      <c r="O81" s="166"/>
      <c r="P81" s="166"/>
      <c r="Q81" s="166"/>
      <c r="R81" s="166"/>
      <c r="S81" s="166"/>
    </row>
    <row r="82" spans="1:19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320"/>
      <c r="L82" s="166"/>
      <c r="M82" s="166"/>
      <c r="N82" s="166"/>
      <c r="O82" s="166"/>
      <c r="P82" s="166"/>
      <c r="Q82" s="166"/>
      <c r="R82" s="166"/>
      <c r="S82" s="166"/>
    </row>
    <row r="83" spans="1:19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320"/>
      <c r="L83" s="166"/>
      <c r="M83" s="166"/>
      <c r="N83" s="166"/>
      <c r="O83" s="166"/>
      <c r="P83" s="166"/>
      <c r="Q83" s="166"/>
      <c r="R83" s="166"/>
      <c r="S83" s="166"/>
    </row>
    <row r="84" spans="1:19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320"/>
      <c r="L84" s="166"/>
      <c r="M84" s="166"/>
      <c r="N84" s="166"/>
      <c r="O84" s="166"/>
      <c r="P84" s="166"/>
      <c r="Q84" s="166"/>
      <c r="R84" s="166"/>
      <c r="S84" s="166"/>
    </row>
    <row r="85" spans="1:19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320"/>
      <c r="L85" s="166"/>
      <c r="M85" s="166"/>
      <c r="N85" s="166"/>
      <c r="O85" s="166"/>
      <c r="P85" s="166"/>
      <c r="Q85" s="166"/>
      <c r="R85" s="166"/>
      <c r="S85" s="166"/>
    </row>
    <row r="86" spans="1:19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320"/>
      <c r="L86" s="166"/>
      <c r="M86" s="166"/>
      <c r="N86" s="166"/>
      <c r="O86" s="166"/>
      <c r="P86" s="166"/>
      <c r="Q86" s="166"/>
      <c r="R86" s="166"/>
      <c r="S86" s="166"/>
    </row>
    <row r="87" spans="1:19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320"/>
      <c r="L87" s="166"/>
      <c r="M87" s="166"/>
      <c r="N87" s="166"/>
      <c r="O87" s="166"/>
      <c r="P87" s="166"/>
      <c r="Q87" s="166"/>
      <c r="R87" s="166"/>
      <c r="S87" s="166"/>
    </row>
    <row r="88" spans="1:19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320"/>
      <c r="L88" s="166"/>
      <c r="M88" s="166"/>
      <c r="N88" s="166"/>
      <c r="O88" s="166"/>
      <c r="P88" s="166"/>
      <c r="Q88" s="166"/>
      <c r="R88" s="166"/>
      <c r="S88" s="166"/>
    </row>
    <row r="89" spans="1:19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320"/>
      <c r="L89" s="166"/>
      <c r="M89" s="166"/>
      <c r="N89" s="166"/>
      <c r="O89" s="166"/>
      <c r="P89" s="166"/>
      <c r="Q89" s="166"/>
      <c r="R89" s="166"/>
      <c r="S89" s="166"/>
    </row>
    <row r="90" spans="1:19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320"/>
      <c r="L90" s="166"/>
      <c r="M90" s="166"/>
      <c r="N90" s="166"/>
      <c r="O90" s="166"/>
      <c r="P90" s="166"/>
      <c r="Q90" s="166"/>
      <c r="R90" s="166"/>
      <c r="S90" s="166"/>
    </row>
    <row r="91" spans="1:19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320"/>
      <c r="L91" s="166"/>
      <c r="M91" s="166"/>
      <c r="N91" s="166"/>
      <c r="O91" s="166"/>
      <c r="P91" s="166"/>
      <c r="Q91" s="166"/>
      <c r="R91" s="166"/>
      <c r="S91" s="166"/>
    </row>
    <row r="92" spans="1:19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320"/>
      <c r="L92" s="166"/>
      <c r="M92" s="166"/>
      <c r="N92" s="166"/>
      <c r="O92" s="166"/>
      <c r="P92" s="166"/>
      <c r="Q92" s="166"/>
      <c r="R92" s="166"/>
      <c r="S92" s="166"/>
    </row>
    <row r="93" spans="1:19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320"/>
      <c r="L93" s="166"/>
      <c r="M93" s="166"/>
      <c r="N93" s="166"/>
      <c r="O93" s="166"/>
      <c r="P93" s="166"/>
      <c r="Q93" s="166"/>
      <c r="R93" s="166"/>
      <c r="S93" s="166"/>
    </row>
    <row r="94" spans="1:19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320"/>
      <c r="L94" s="166"/>
      <c r="M94" s="166"/>
      <c r="N94" s="166"/>
      <c r="O94" s="166"/>
      <c r="P94" s="166"/>
      <c r="Q94" s="166"/>
      <c r="R94" s="166"/>
      <c r="S94" s="166"/>
    </row>
    <row r="95" spans="1:19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320"/>
      <c r="L95" s="166"/>
      <c r="M95" s="166"/>
      <c r="N95" s="166"/>
      <c r="O95" s="166"/>
      <c r="P95" s="166"/>
      <c r="Q95" s="166"/>
      <c r="R95" s="166"/>
      <c r="S95" s="166"/>
    </row>
    <row r="96" spans="1:19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320"/>
      <c r="L96" s="166"/>
      <c r="M96" s="166"/>
      <c r="N96" s="166"/>
      <c r="O96" s="166"/>
      <c r="P96" s="166"/>
      <c r="Q96" s="166"/>
      <c r="R96" s="166"/>
      <c r="S96" s="166"/>
    </row>
    <row r="97" spans="1:19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320"/>
      <c r="L97" s="166"/>
      <c r="M97" s="166"/>
      <c r="N97" s="166"/>
      <c r="O97" s="166"/>
      <c r="P97" s="166"/>
      <c r="Q97" s="166"/>
      <c r="R97" s="166"/>
      <c r="S97" s="166"/>
    </row>
    <row r="98" spans="1:19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320"/>
      <c r="L98" s="166"/>
      <c r="M98" s="166"/>
      <c r="N98" s="166"/>
      <c r="O98" s="166"/>
      <c r="P98" s="166"/>
      <c r="Q98" s="166"/>
      <c r="R98" s="166"/>
      <c r="S98" s="166"/>
    </row>
    <row r="99" spans="1:19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320"/>
      <c r="L99" s="166"/>
      <c r="M99" s="166"/>
      <c r="N99" s="166"/>
      <c r="O99" s="166"/>
      <c r="P99" s="166"/>
      <c r="Q99" s="166"/>
      <c r="R99" s="166"/>
      <c r="S99" s="166"/>
    </row>
    <row r="100" spans="1:19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320"/>
      <c r="L100" s="166"/>
      <c r="M100" s="166"/>
      <c r="N100" s="166"/>
      <c r="O100" s="166"/>
      <c r="P100" s="166"/>
      <c r="Q100" s="166"/>
      <c r="R100" s="166"/>
      <c r="S100" s="166"/>
    </row>
    <row r="101" spans="1:19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320"/>
      <c r="L101" s="166"/>
      <c r="M101" s="166"/>
      <c r="N101" s="166"/>
      <c r="O101" s="166"/>
      <c r="P101" s="166"/>
      <c r="Q101" s="166"/>
      <c r="R101" s="166"/>
      <c r="S101" s="166"/>
    </row>
    <row r="102" spans="1:19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320"/>
      <c r="L102" s="166"/>
      <c r="M102" s="166"/>
      <c r="N102" s="166"/>
      <c r="O102" s="166"/>
      <c r="P102" s="166"/>
      <c r="Q102" s="166"/>
      <c r="R102" s="166"/>
      <c r="S102" s="166"/>
    </row>
    <row r="103" spans="1:19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320"/>
      <c r="L103" s="166"/>
      <c r="M103" s="166"/>
      <c r="N103" s="166"/>
      <c r="O103" s="166"/>
      <c r="P103" s="166"/>
      <c r="Q103" s="166"/>
      <c r="R103" s="166"/>
      <c r="S103" s="166"/>
    </row>
    <row r="104" spans="1:19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320"/>
      <c r="L104" s="166"/>
      <c r="M104" s="166"/>
      <c r="N104" s="166"/>
      <c r="O104" s="166"/>
      <c r="P104" s="166"/>
      <c r="Q104" s="166"/>
      <c r="R104" s="166"/>
      <c r="S104" s="166"/>
    </row>
    <row r="105" spans="1:19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320"/>
      <c r="L105" s="166"/>
      <c r="M105" s="166"/>
      <c r="N105" s="166"/>
      <c r="O105" s="166"/>
      <c r="P105" s="166"/>
      <c r="Q105" s="166"/>
      <c r="R105" s="166"/>
      <c r="S105" s="166"/>
    </row>
    <row r="106" spans="1:19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320"/>
      <c r="L106" s="166"/>
      <c r="M106" s="166"/>
      <c r="N106" s="166"/>
      <c r="O106" s="166"/>
      <c r="P106" s="166"/>
      <c r="Q106" s="166"/>
      <c r="R106" s="166"/>
      <c r="S106" s="166"/>
    </row>
    <row r="107" spans="1:19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320"/>
      <c r="L107" s="166"/>
      <c r="M107" s="166"/>
      <c r="N107" s="166"/>
      <c r="O107" s="166"/>
      <c r="P107" s="166"/>
      <c r="Q107" s="166"/>
      <c r="R107" s="166"/>
      <c r="S107" s="166"/>
    </row>
    <row r="108" spans="1:19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320"/>
      <c r="L108" s="166"/>
      <c r="M108" s="166"/>
      <c r="N108" s="166"/>
      <c r="O108" s="166"/>
      <c r="P108" s="166"/>
      <c r="Q108" s="166"/>
      <c r="R108" s="166"/>
      <c r="S108" s="166"/>
    </row>
    <row r="109" spans="1:19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320"/>
      <c r="L109" s="166"/>
      <c r="M109" s="166"/>
      <c r="N109" s="166"/>
      <c r="O109" s="166"/>
      <c r="P109" s="166"/>
      <c r="Q109" s="166"/>
      <c r="R109" s="166"/>
      <c r="S109" s="166"/>
    </row>
    <row r="110" spans="1:19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320"/>
      <c r="L110" s="166"/>
      <c r="M110" s="166"/>
      <c r="N110" s="166"/>
      <c r="O110" s="166"/>
      <c r="P110" s="166"/>
      <c r="Q110" s="166"/>
      <c r="R110" s="166"/>
      <c r="S110" s="166"/>
    </row>
    <row r="111" spans="1:19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320"/>
      <c r="L111" s="166"/>
      <c r="M111" s="166"/>
      <c r="N111" s="166"/>
      <c r="O111" s="166"/>
      <c r="P111" s="166"/>
      <c r="Q111" s="166"/>
      <c r="R111" s="166"/>
      <c r="S111" s="166"/>
    </row>
    <row r="112" spans="1:19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320"/>
      <c r="L112" s="166"/>
      <c r="M112" s="166"/>
      <c r="N112" s="166"/>
      <c r="O112" s="166"/>
      <c r="P112" s="166"/>
      <c r="Q112" s="166"/>
      <c r="R112" s="166"/>
      <c r="S112" s="166"/>
    </row>
    <row r="113" spans="1:19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320"/>
      <c r="L113" s="166"/>
      <c r="M113" s="166"/>
      <c r="N113" s="166"/>
      <c r="O113" s="166"/>
      <c r="P113" s="166"/>
      <c r="Q113" s="166"/>
      <c r="R113" s="166"/>
      <c r="S113" s="166"/>
    </row>
    <row r="114" spans="1:19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320"/>
      <c r="L114" s="166"/>
      <c r="M114" s="166"/>
      <c r="N114" s="166"/>
      <c r="O114" s="166"/>
      <c r="P114" s="166"/>
      <c r="Q114" s="166"/>
      <c r="R114" s="166"/>
      <c r="S114" s="166"/>
    </row>
    <row r="115" spans="1:19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320"/>
      <c r="L115" s="166"/>
      <c r="M115" s="166"/>
      <c r="N115" s="166"/>
      <c r="O115" s="166"/>
      <c r="P115" s="166"/>
      <c r="Q115" s="166"/>
      <c r="R115" s="166"/>
      <c r="S115" s="166"/>
    </row>
    <row r="116" spans="1:19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320"/>
      <c r="L116" s="166"/>
      <c r="M116" s="166"/>
      <c r="N116" s="166"/>
      <c r="O116" s="166"/>
      <c r="P116" s="166"/>
      <c r="Q116" s="166"/>
      <c r="R116" s="166"/>
      <c r="S116" s="166"/>
    </row>
    <row r="117" spans="1:19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320"/>
      <c r="L117" s="166"/>
      <c r="M117" s="166"/>
      <c r="N117" s="166"/>
      <c r="O117" s="166"/>
      <c r="P117" s="166"/>
      <c r="Q117" s="166"/>
      <c r="R117" s="166"/>
      <c r="S117" s="166"/>
    </row>
    <row r="118" spans="1:19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320"/>
      <c r="L118" s="166"/>
      <c r="M118" s="166"/>
      <c r="N118" s="166"/>
      <c r="O118" s="166"/>
      <c r="P118" s="166"/>
      <c r="Q118" s="166"/>
      <c r="R118" s="166"/>
      <c r="S118" s="166"/>
    </row>
    <row r="119" spans="1:19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320"/>
      <c r="L119" s="166"/>
      <c r="M119" s="166"/>
      <c r="N119" s="166"/>
      <c r="O119" s="166"/>
      <c r="P119" s="166"/>
      <c r="Q119" s="166"/>
      <c r="R119" s="166"/>
      <c r="S119" s="166"/>
    </row>
    <row r="120" spans="1:19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320"/>
      <c r="L120" s="166"/>
      <c r="M120" s="166"/>
      <c r="N120" s="166"/>
      <c r="O120" s="166"/>
      <c r="P120" s="166"/>
      <c r="Q120" s="166"/>
      <c r="R120" s="166"/>
      <c r="S120" s="166"/>
    </row>
    <row r="121" spans="1:19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320"/>
      <c r="L121" s="166"/>
      <c r="M121" s="166"/>
      <c r="N121" s="166"/>
      <c r="O121" s="166"/>
      <c r="P121" s="166"/>
      <c r="Q121" s="166"/>
      <c r="R121" s="166"/>
      <c r="S121" s="166"/>
    </row>
    <row r="122" spans="1:19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320"/>
      <c r="L122" s="166"/>
      <c r="M122" s="166"/>
      <c r="N122" s="166"/>
      <c r="O122" s="166"/>
      <c r="P122" s="166"/>
      <c r="Q122" s="166"/>
      <c r="R122" s="166"/>
      <c r="S122" s="166"/>
    </row>
    <row r="123" spans="1:19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320"/>
      <c r="L123" s="166"/>
      <c r="M123" s="166"/>
      <c r="N123" s="166"/>
      <c r="O123" s="166"/>
      <c r="P123" s="166"/>
      <c r="Q123" s="166"/>
      <c r="R123" s="166"/>
      <c r="S123" s="166"/>
    </row>
    <row r="124" spans="1:19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320"/>
      <c r="L124" s="166"/>
      <c r="M124" s="166"/>
      <c r="N124" s="166"/>
      <c r="O124" s="166"/>
      <c r="P124" s="166"/>
      <c r="Q124" s="166"/>
      <c r="R124" s="166"/>
      <c r="S124" s="166"/>
    </row>
    <row r="125" spans="1:19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320"/>
      <c r="L125" s="166"/>
      <c r="M125" s="166"/>
      <c r="N125" s="166"/>
      <c r="O125" s="166"/>
      <c r="P125" s="166"/>
      <c r="Q125" s="166"/>
      <c r="R125" s="166"/>
      <c r="S125" s="166"/>
    </row>
    <row r="126" spans="1:19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320"/>
      <c r="L126" s="166"/>
      <c r="M126" s="166"/>
      <c r="N126" s="166"/>
      <c r="O126" s="166"/>
      <c r="P126" s="166"/>
      <c r="Q126" s="166"/>
      <c r="R126" s="166"/>
      <c r="S126" s="166"/>
    </row>
    <row r="127" spans="1:19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320"/>
      <c r="L127" s="166"/>
      <c r="M127" s="166"/>
      <c r="N127" s="166"/>
      <c r="O127" s="166"/>
      <c r="P127" s="166"/>
      <c r="Q127" s="166"/>
      <c r="R127" s="166"/>
      <c r="S127" s="166"/>
    </row>
    <row r="128" spans="1:19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320"/>
      <c r="L128" s="166"/>
      <c r="M128" s="166"/>
      <c r="N128" s="166"/>
      <c r="O128" s="166"/>
      <c r="P128" s="166"/>
      <c r="Q128" s="166"/>
      <c r="R128" s="166"/>
      <c r="S128" s="166"/>
    </row>
    <row r="129" spans="1:19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320"/>
      <c r="L129" s="166"/>
      <c r="M129" s="166"/>
      <c r="N129" s="166"/>
      <c r="O129" s="166"/>
      <c r="P129" s="166"/>
      <c r="Q129" s="166"/>
      <c r="R129" s="166"/>
      <c r="S129" s="166"/>
    </row>
    <row r="130" spans="1:19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320"/>
      <c r="L130" s="166"/>
      <c r="M130" s="166"/>
      <c r="N130" s="166"/>
      <c r="O130" s="166"/>
      <c r="P130" s="166"/>
      <c r="Q130" s="166"/>
      <c r="R130" s="166"/>
      <c r="S130" s="166"/>
    </row>
    <row r="131" spans="1:19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320"/>
      <c r="L131" s="166"/>
      <c r="M131" s="166"/>
      <c r="N131" s="166"/>
      <c r="O131" s="166"/>
      <c r="P131" s="166"/>
      <c r="Q131" s="166"/>
      <c r="R131" s="166"/>
      <c r="S131" s="166"/>
    </row>
    <row r="132" spans="1:19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320"/>
      <c r="L132" s="166"/>
      <c r="M132" s="166"/>
      <c r="N132" s="166"/>
      <c r="O132" s="166"/>
      <c r="P132" s="166"/>
      <c r="Q132" s="166"/>
      <c r="R132" s="166"/>
      <c r="S132" s="166"/>
    </row>
    <row r="133" spans="1:19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320"/>
      <c r="L133" s="166"/>
      <c r="M133" s="166"/>
      <c r="N133" s="166"/>
      <c r="O133" s="166"/>
      <c r="P133" s="166"/>
      <c r="Q133" s="166"/>
      <c r="R133" s="166"/>
      <c r="S133" s="166"/>
    </row>
    <row r="134" spans="1:19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320"/>
      <c r="L134" s="166"/>
      <c r="M134" s="166"/>
      <c r="N134" s="166"/>
      <c r="O134" s="166"/>
      <c r="P134" s="166"/>
      <c r="Q134" s="166"/>
      <c r="R134" s="166"/>
      <c r="S134" s="166"/>
    </row>
    <row r="135" spans="1:19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320"/>
      <c r="L135" s="166"/>
      <c r="M135" s="166"/>
      <c r="N135" s="166"/>
      <c r="O135" s="166"/>
      <c r="P135" s="166"/>
      <c r="Q135" s="166"/>
      <c r="R135" s="166"/>
      <c r="S135" s="166"/>
    </row>
    <row r="136" spans="1:19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320"/>
      <c r="L136" s="166"/>
      <c r="M136" s="166"/>
      <c r="N136" s="166"/>
      <c r="O136" s="166"/>
      <c r="P136" s="166"/>
      <c r="Q136" s="166"/>
      <c r="R136" s="166"/>
      <c r="S136" s="166"/>
    </row>
    <row r="137" spans="1:19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320"/>
      <c r="L137" s="166"/>
      <c r="M137" s="166"/>
      <c r="N137" s="166"/>
      <c r="O137" s="166"/>
      <c r="P137" s="166"/>
      <c r="Q137" s="166"/>
      <c r="R137" s="166"/>
      <c r="S137" s="166"/>
    </row>
    <row r="138" spans="1:19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320"/>
      <c r="L138" s="166"/>
      <c r="M138" s="166"/>
      <c r="N138" s="166"/>
      <c r="O138" s="166"/>
      <c r="P138" s="166"/>
      <c r="Q138" s="166"/>
      <c r="R138" s="166"/>
      <c r="S138" s="166"/>
    </row>
    <row r="139" spans="1:19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320"/>
      <c r="L139" s="166"/>
      <c r="M139" s="166"/>
      <c r="N139" s="166"/>
      <c r="O139" s="166"/>
      <c r="P139" s="166"/>
      <c r="Q139" s="166"/>
      <c r="R139" s="166"/>
      <c r="S139" s="166"/>
    </row>
    <row r="140" spans="1:19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320"/>
      <c r="L140" s="166"/>
      <c r="M140" s="166"/>
      <c r="N140" s="166"/>
      <c r="O140" s="166"/>
      <c r="P140" s="166"/>
      <c r="Q140" s="166"/>
      <c r="R140" s="166"/>
      <c r="S140" s="166"/>
    </row>
    <row r="141" spans="1:19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320"/>
      <c r="L141" s="166"/>
      <c r="M141" s="166"/>
      <c r="N141" s="166"/>
      <c r="O141" s="166"/>
      <c r="P141" s="166"/>
      <c r="Q141" s="166"/>
      <c r="R141" s="166"/>
      <c r="S141" s="166"/>
    </row>
    <row r="142" spans="1:19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320"/>
      <c r="L142" s="166"/>
      <c r="M142" s="166"/>
      <c r="N142" s="166"/>
      <c r="O142" s="166"/>
      <c r="P142" s="166"/>
      <c r="Q142" s="166"/>
      <c r="R142" s="166"/>
      <c r="S142" s="166"/>
    </row>
    <row r="143" spans="1:19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320"/>
      <c r="L143" s="166"/>
      <c r="M143" s="166"/>
      <c r="N143" s="166"/>
      <c r="O143" s="166"/>
      <c r="P143" s="166"/>
      <c r="Q143" s="166"/>
      <c r="R143" s="166"/>
      <c r="S143" s="166"/>
    </row>
    <row r="144" spans="1:19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320"/>
      <c r="L144" s="166"/>
      <c r="M144" s="166"/>
      <c r="N144" s="166"/>
      <c r="O144" s="166"/>
      <c r="P144" s="166"/>
      <c r="Q144" s="166"/>
      <c r="R144" s="166"/>
      <c r="S144" s="166"/>
    </row>
    <row r="145" spans="1:19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320"/>
      <c r="L145" s="166"/>
      <c r="M145" s="166"/>
      <c r="N145" s="166"/>
      <c r="O145" s="166"/>
      <c r="P145" s="166"/>
      <c r="Q145" s="166"/>
      <c r="R145" s="166"/>
      <c r="S145" s="166"/>
    </row>
    <row r="146" spans="1:19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320"/>
      <c r="L146" s="166"/>
      <c r="M146" s="166"/>
      <c r="N146" s="166"/>
      <c r="O146" s="166"/>
      <c r="P146" s="166"/>
      <c r="Q146" s="166"/>
      <c r="R146" s="166"/>
      <c r="S146" s="166"/>
    </row>
    <row r="147" spans="1:19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320"/>
      <c r="L147" s="166"/>
      <c r="M147" s="166"/>
      <c r="N147" s="166"/>
      <c r="O147" s="166"/>
      <c r="P147" s="166"/>
      <c r="Q147" s="166"/>
      <c r="R147" s="166"/>
      <c r="S147" s="166"/>
    </row>
    <row r="148" spans="1:19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320"/>
      <c r="L148" s="166"/>
      <c r="M148" s="166"/>
      <c r="N148" s="166"/>
      <c r="O148" s="166"/>
      <c r="P148" s="166"/>
      <c r="Q148" s="166"/>
      <c r="R148" s="166"/>
      <c r="S148" s="166"/>
    </row>
    <row r="149" spans="1:19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320"/>
      <c r="L149" s="166"/>
      <c r="M149" s="166"/>
      <c r="N149" s="166"/>
      <c r="O149" s="166"/>
      <c r="P149" s="166"/>
      <c r="Q149" s="166"/>
      <c r="R149" s="166"/>
      <c r="S149" s="166"/>
    </row>
    <row r="150" spans="1:19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320"/>
      <c r="L150" s="166"/>
      <c r="M150" s="166"/>
      <c r="N150" s="166"/>
      <c r="O150" s="166"/>
      <c r="P150" s="166"/>
      <c r="Q150" s="166"/>
      <c r="R150" s="166"/>
      <c r="S150" s="166"/>
    </row>
    <row r="151" spans="1:19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320"/>
      <c r="L151" s="166"/>
      <c r="M151" s="166"/>
      <c r="N151" s="166"/>
      <c r="O151" s="166"/>
      <c r="P151" s="166"/>
      <c r="Q151" s="166"/>
      <c r="R151" s="166"/>
      <c r="S151" s="166"/>
    </row>
    <row r="152" spans="1:19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320"/>
      <c r="L152" s="166"/>
      <c r="M152" s="166"/>
      <c r="N152" s="166"/>
      <c r="O152" s="166"/>
      <c r="P152" s="166"/>
      <c r="Q152" s="166"/>
      <c r="R152" s="166"/>
      <c r="S152" s="166"/>
    </row>
    <row r="153" spans="1:19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320"/>
      <c r="L153" s="166"/>
      <c r="M153" s="166"/>
      <c r="N153" s="166"/>
      <c r="O153" s="166"/>
      <c r="P153" s="166"/>
      <c r="Q153" s="166"/>
      <c r="R153" s="166"/>
      <c r="S153" s="166"/>
    </row>
    <row r="154" spans="1:19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320"/>
      <c r="L154" s="166"/>
      <c r="M154" s="166"/>
      <c r="N154" s="166"/>
      <c r="O154" s="166"/>
      <c r="P154" s="166"/>
      <c r="Q154" s="166"/>
      <c r="R154" s="166"/>
      <c r="S154" s="166"/>
    </row>
    <row r="155" spans="1:19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320"/>
      <c r="L155" s="166"/>
      <c r="M155" s="166"/>
      <c r="N155" s="166"/>
      <c r="O155" s="166"/>
      <c r="P155" s="166"/>
      <c r="Q155" s="166"/>
      <c r="R155" s="166"/>
      <c r="S155" s="166"/>
    </row>
    <row r="156" spans="1:19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320"/>
      <c r="L156" s="166"/>
      <c r="M156" s="166"/>
      <c r="N156" s="166"/>
      <c r="O156" s="166"/>
      <c r="P156" s="166"/>
      <c r="Q156" s="166"/>
      <c r="R156" s="166"/>
      <c r="S156" s="166"/>
    </row>
    <row r="157" spans="1:19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320"/>
      <c r="L157" s="166"/>
      <c r="M157" s="166"/>
      <c r="N157" s="166"/>
      <c r="O157" s="166"/>
      <c r="P157" s="166"/>
      <c r="Q157" s="166"/>
      <c r="R157" s="166"/>
      <c r="S157" s="166"/>
    </row>
    <row r="158" spans="1:19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320"/>
      <c r="L158" s="166"/>
      <c r="M158" s="166"/>
      <c r="N158" s="166"/>
      <c r="O158" s="166"/>
      <c r="P158" s="166"/>
      <c r="Q158" s="166"/>
      <c r="R158" s="166"/>
      <c r="S158" s="166"/>
    </row>
    <row r="159" spans="1:19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320"/>
      <c r="L159" s="166"/>
      <c r="M159" s="166"/>
      <c r="N159" s="166"/>
      <c r="O159" s="166"/>
      <c r="P159" s="166"/>
      <c r="Q159" s="166"/>
      <c r="R159" s="166"/>
      <c r="S159" s="166"/>
    </row>
    <row r="160" spans="1:19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320"/>
      <c r="L160" s="166"/>
      <c r="M160" s="166"/>
      <c r="N160" s="166"/>
      <c r="O160" s="166"/>
      <c r="P160" s="166"/>
      <c r="Q160" s="166"/>
      <c r="R160" s="166"/>
      <c r="S160" s="166"/>
    </row>
    <row r="161" spans="1:19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320"/>
      <c r="L161" s="166"/>
      <c r="M161" s="166"/>
      <c r="N161" s="166"/>
      <c r="O161" s="166"/>
      <c r="P161" s="166"/>
      <c r="Q161" s="166"/>
      <c r="R161" s="166"/>
      <c r="S161" s="166"/>
    </row>
    <row r="162" spans="1:19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320"/>
      <c r="L162" s="166"/>
      <c r="M162" s="166"/>
      <c r="N162" s="166"/>
      <c r="O162" s="166"/>
      <c r="P162" s="166"/>
      <c r="Q162" s="166"/>
      <c r="R162" s="166"/>
      <c r="S162" s="166"/>
    </row>
    <row r="163" spans="1:19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320"/>
      <c r="L163" s="166"/>
      <c r="M163" s="166"/>
      <c r="N163" s="166"/>
      <c r="O163" s="166"/>
      <c r="P163" s="166"/>
      <c r="Q163" s="166"/>
      <c r="R163" s="166"/>
      <c r="S163" s="166"/>
    </row>
    <row r="164" spans="1:19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320"/>
      <c r="L164" s="166"/>
      <c r="M164" s="166"/>
      <c r="N164" s="166"/>
      <c r="O164" s="166"/>
      <c r="P164" s="166"/>
      <c r="Q164" s="166"/>
      <c r="R164" s="166"/>
      <c r="S164" s="166"/>
    </row>
    <row r="165" spans="1:19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320"/>
      <c r="L165" s="166"/>
      <c r="M165" s="166"/>
      <c r="N165" s="166"/>
      <c r="O165" s="166"/>
      <c r="P165" s="166"/>
      <c r="Q165" s="166"/>
      <c r="R165" s="166"/>
      <c r="S165" s="166"/>
    </row>
    <row r="166" spans="1:19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320"/>
      <c r="L166" s="166"/>
      <c r="M166" s="166"/>
      <c r="N166" s="166"/>
      <c r="O166" s="166"/>
      <c r="P166" s="166"/>
      <c r="Q166" s="166"/>
      <c r="R166" s="166"/>
      <c r="S166" s="166"/>
    </row>
    <row r="167" spans="1:19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320"/>
      <c r="L167" s="166"/>
      <c r="M167" s="166"/>
      <c r="N167" s="166"/>
      <c r="O167" s="166"/>
      <c r="P167" s="166"/>
      <c r="Q167" s="166"/>
      <c r="R167" s="166"/>
      <c r="S167" s="166"/>
    </row>
    <row r="168" spans="1:19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320"/>
      <c r="L168" s="166"/>
      <c r="M168" s="166"/>
      <c r="N168" s="166"/>
      <c r="O168" s="166"/>
      <c r="P168" s="166"/>
      <c r="Q168" s="166"/>
      <c r="R168" s="166"/>
      <c r="S168" s="166"/>
    </row>
    <row r="169" spans="1:19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320"/>
      <c r="L169" s="166"/>
      <c r="M169" s="166"/>
      <c r="N169" s="166"/>
      <c r="O169" s="166"/>
      <c r="P169" s="166"/>
      <c r="Q169" s="166"/>
      <c r="R169" s="166"/>
      <c r="S169" s="166"/>
    </row>
    <row r="170" spans="1:19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320"/>
      <c r="L170" s="166"/>
      <c r="M170" s="166"/>
      <c r="N170" s="166"/>
      <c r="O170" s="166"/>
      <c r="P170" s="166"/>
      <c r="Q170" s="166"/>
      <c r="R170" s="166"/>
      <c r="S170" s="166"/>
    </row>
    <row r="171" spans="1:19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320"/>
      <c r="L171" s="166"/>
      <c r="M171" s="166"/>
      <c r="N171" s="166"/>
      <c r="O171" s="166"/>
      <c r="P171" s="166"/>
      <c r="Q171" s="166"/>
      <c r="R171" s="166"/>
      <c r="S171" s="166"/>
    </row>
    <row r="172" spans="1:19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320"/>
      <c r="L172" s="166"/>
      <c r="M172" s="166"/>
      <c r="N172" s="166"/>
      <c r="O172" s="166"/>
      <c r="P172" s="166"/>
      <c r="Q172" s="166"/>
      <c r="R172" s="166"/>
      <c r="S172" s="166"/>
    </row>
    <row r="173" spans="1:19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320"/>
      <c r="L173" s="166"/>
      <c r="M173" s="166"/>
      <c r="N173" s="166"/>
      <c r="O173" s="166"/>
      <c r="P173" s="166"/>
      <c r="Q173" s="166"/>
      <c r="R173" s="166"/>
      <c r="S173" s="166"/>
    </row>
    <row r="174" spans="1:19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320"/>
      <c r="L174" s="166"/>
      <c r="M174" s="166"/>
      <c r="N174" s="166"/>
      <c r="O174" s="166"/>
      <c r="P174" s="166"/>
      <c r="Q174" s="166"/>
      <c r="R174" s="166"/>
      <c r="S174" s="166"/>
    </row>
    <row r="175" spans="1:19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320"/>
      <c r="L175" s="166"/>
      <c r="M175" s="166"/>
      <c r="N175" s="166"/>
      <c r="O175" s="166"/>
      <c r="P175" s="166"/>
      <c r="Q175" s="166"/>
      <c r="R175" s="166"/>
      <c r="S175" s="166"/>
    </row>
    <row r="176" spans="1:19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320"/>
      <c r="L176" s="166"/>
      <c r="M176" s="166"/>
      <c r="N176" s="166"/>
      <c r="O176" s="166"/>
      <c r="P176" s="166"/>
      <c r="Q176" s="166"/>
      <c r="R176" s="166"/>
      <c r="S176" s="166"/>
    </row>
    <row r="177" spans="1:19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320"/>
      <c r="L177" s="166"/>
      <c r="M177" s="166"/>
      <c r="N177" s="166"/>
      <c r="O177" s="166"/>
      <c r="P177" s="166"/>
      <c r="Q177" s="166"/>
      <c r="R177" s="166"/>
      <c r="S177" s="166"/>
    </row>
    <row r="178" spans="1:19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320"/>
      <c r="L178" s="166"/>
      <c r="M178" s="166"/>
      <c r="N178" s="166"/>
      <c r="O178" s="166"/>
      <c r="P178" s="166"/>
      <c r="Q178" s="166"/>
      <c r="R178" s="166"/>
      <c r="S178" s="166"/>
    </row>
    <row r="179" spans="1:19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320"/>
      <c r="L179" s="166"/>
      <c r="M179" s="166"/>
      <c r="N179" s="166"/>
      <c r="O179" s="166"/>
      <c r="P179" s="166"/>
      <c r="Q179" s="166"/>
      <c r="R179" s="166"/>
      <c r="S179" s="166"/>
    </row>
    <row r="180" spans="1:19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320"/>
      <c r="L180" s="166"/>
      <c r="M180" s="166"/>
      <c r="N180" s="166"/>
      <c r="O180" s="166"/>
      <c r="P180" s="166"/>
      <c r="Q180" s="166"/>
      <c r="R180" s="166"/>
      <c r="S180" s="166"/>
    </row>
    <row r="181" spans="1:19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320"/>
      <c r="L181" s="166"/>
      <c r="M181" s="166"/>
      <c r="N181" s="166"/>
      <c r="O181" s="166"/>
      <c r="P181" s="166"/>
      <c r="Q181" s="166"/>
      <c r="R181" s="166"/>
      <c r="S181" s="166"/>
    </row>
    <row r="182" spans="1:19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320"/>
      <c r="L182" s="166"/>
      <c r="M182" s="166"/>
      <c r="N182" s="166"/>
      <c r="O182" s="166"/>
      <c r="P182" s="166"/>
      <c r="Q182" s="166"/>
      <c r="R182" s="166"/>
      <c r="S182" s="166"/>
    </row>
    <row r="183" spans="1:19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320"/>
      <c r="L183" s="166"/>
      <c r="M183" s="166"/>
      <c r="N183" s="166"/>
      <c r="O183" s="166"/>
      <c r="P183" s="166"/>
      <c r="Q183" s="166"/>
      <c r="R183" s="166"/>
      <c r="S183" s="166"/>
    </row>
    <row r="184" spans="1:19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320"/>
      <c r="L184" s="166"/>
      <c r="M184" s="166"/>
      <c r="N184" s="166"/>
      <c r="O184" s="166"/>
      <c r="P184" s="166"/>
      <c r="Q184" s="166"/>
      <c r="R184" s="166"/>
      <c r="S184" s="166"/>
    </row>
    <row r="185" spans="1:19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320"/>
      <c r="L185" s="166"/>
      <c r="M185" s="166"/>
      <c r="N185" s="166"/>
      <c r="O185" s="166"/>
      <c r="P185" s="166"/>
      <c r="Q185" s="166"/>
      <c r="R185" s="166"/>
      <c r="S185" s="166"/>
    </row>
    <row r="186" spans="1:19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320"/>
      <c r="L186" s="166"/>
      <c r="M186" s="166"/>
      <c r="N186" s="166"/>
      <c r="O186" s="166"/>
      <c r="P186" s="166"/>
      <c r="Q186" s="166"/>
      <c r="R186" s="166"/>
      <c r="S186" s="166"/>
    </row>
    <row r="187" spans="1:19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320"/>
      <c r="L187" s="166"/>
      <c r="M187" s="166"/>
      <c r="N187" s="166"/>
      <c r="O187" s="166"/>
      <c r="P187" s="166"/>
      <c r="Q187" s="166"/>
      <c r="R187" s="166"/>
      <c r="S187" s="166"/>
    </row>
    <row r="188" spans="1:19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320"/>
      <c r="L188" s="166"/>
      <c r="M188" s="166"/>
      <c r="N188" s="166"/>
      <c r="O188" s="166"/>
      <c r="P188" s="166"/>
      <c r="Q188" s="166"/>
      <c r="R188" s="166"/>
      <c r="S188" s="166"/>
    </row>
    <row r="189" spans="1:19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320"/>
      <c r="L189" s="166"/>
      <c r="M189" s="166"/>
      <c r="N189" s="166"/>
      <c r="O189" s="166"/>
      <c r="P189" s="166"/>
      <c r="Q189" s="166"/>
      <c r="R189" s="166"/>
      <c r="S189" s="166"/>
    </row>
    <row r="190" spans="1:19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320"/>
      <c r="L190" s="166"/>
      <c r="M190" s="166"/>
      <c r="N190" s="166"/>
      <c r="O190" s="166"/>
      <c r="P190" s="166"/>
      <c r="Q190" s="166"/>
      <c r="R190" s="166"/>
      <c r="S190" s="166"/>
    </row>
    <row r="191" spans="1:19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320"/>
      <c r="L191" s="166"/>
      <c r="M191" s="166"/>
      <c r="N191" s="166"/>
      <c r="O191" s="166"/>
      <c r="P191" s="166"/>
      <c r="Q191" s="166"/>
      <c r="R191" s="166"/>
      <c r="S191" s="166"/>
    </row>
    <row r="192" spans="1:19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320"/>
      <c r="L192" s="166"/>
      <c r="M192" s="166"/>
      <c r="N192" s="166"/>
      <c r="O192" s="166"/>
      <c r="P192" s="166"/>
      <c r="Q192" s="166"/>
      <c r="R192" s="166"/>
      <c r="S192" s="166"/>
    </row>
    <row r="193" spans="1:19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320"/>
      <c r="L193" s="166"/>
      <c r="M193" s="166"/>
      <c r="N193" s="166"/>
      <c r="O193" s="166"/>
      <c r="P193" s="166"/>
      <c r="Q193" s="166"/>
      <c r="R193" s="166"/>
      <c r="S193" s="166"/>
    </row>
    <row r="194" spans="1:19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320"/>
      <c r="L194" s="166"/>
      <c r="M194" s="166"/>
      <c r="N194" s="166"/>
      <c r="O194" s="166"/>
      <c r="P194" s="166"/>
      <c r="Q194" s="166"/>
      <c r="R194" s="166"/>
      <c r="S194" s="166"/>
    </row>
    <row r="195" spans="1:19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320"/>
      <c r="L195" s="166"/>
      <c r="M195" s="166"/>
      <c r="N195" s="166"/>
      <c r="O195" s="166"/>
      <c r="P195" s="166"/>
      <c r="Q195" s="166"/>
      <c r="R195" s="166"/>
      <c r="S195" s="166"/>
    </row>
    <row r="196" spans="1:19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320"/>
      <c r="L196" s="166"/>
      <c r="M196" s="166"/>
      <c r="N196" s="166"/>
      <c r="O196" s="166"/>
      <c r="P196" s="166"/>
      <c r="Q196" s="166"/>
      <c r="R196" s="166"/>
      <c r="S196" s="166"/>
    </row>
    <row r="197" spans="1:19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320"/>
      <c r="L197" s="166"/>
      <c r="M197" s="166"/>
      <c r="N197" s="166"/>
      <c r="O197" s="166"/>
      <c r="P197" s="166"/>
      <c r="Q197" s="166"/>
      <c r="R197" s="166"/>
      <c r="S197" s="166"/>
    </row>
    <row r="198" spans="1:19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320"/>
      <c r="L198" s="166"/>
      <c r="M198" s="166"/>
      <c r="N198" s="166"/>
      <c r="O198" s="166"/>
      <c r="P198" s="166"/>
      <c r="Q198" s="166"/>
      <c r="R198" s="166"/>
      <c r="S198" s="166"/>
    </row>
    <row r="199" spans="1:19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320"/>
      <c r="L199" s="166"/>
      <c r="M199" s="166"/>
      <c r="N199" s="166"/>
      <c r="O199" s="166"/>
      <c r="P199" s="166"/>
      <c r="Q199" s="166"/>
      <c r="R199" s="166"/>
      <c r="S199" s="166"/>
    </row>
    <row r="200" spans="1:19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320"/>
      <c r="L200" s="166"/>
      <c r="M200" s="166"/>
      <c r="N200" s="166"/>
      <c r="O200" s="166"/>
      <c r="P200" s="166"/>
      <c r="Q200" s="166"/>
      <c r="R200" s="166"/>
      <c r="S200" s="166"/>
    </row>
    <row r="201" spans="1:19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320"/>
      <c r="L201" s="166"/>
      <c r="M201" s="166"/>
      <c r="N201" s="166"/>
      <c r="O201" s="166"/>
      <c r="P201" s="166"/>
      <c r="Q201" s="166"/>
      <c r="R201" s="166"/>
      <c r="S201" s="166"/>
    </row>
    <row r="202" spans="1:19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320"/>
      <c r="L202" s="166"/>
      <c r="M202" s="166"/>
      <c r="N202" s="166"/>
      <c r="O202" s="166"/>
      <c r="P202" s="166"/>
      <c r="Q202" s="166"/>
      <c r="R202" s="166"/>
      <c r="S202" s="166"/>
    </row>
    <row r="203" spans="1:19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320"/>
      <c r="L203" s="166"/>
      <c r="M203" s="166"/>
      <c r="N203" s="166"/>
      <c r="O203" s="166"/>
      <c r="P203" s="166"/>
      <c r="Q203" s="166"/>
      <c r="R203" s="166"/>
      <c r="S203" s="166"/>
    </row>
    <row r="204" spans="1:19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320"/>
      <c r="L204" s="166"/>
      <c r="M204" s="166"/>
      <c r="N204" s="166"/>
      <c r="O204" s="166"/>
      <c r="P204" s="166"/>
      <c r="Q204" s="166"/>
      <c r="R204" s="166"/>
      <c r="S204" s="166"/>
    </row>
    <row r="205" spans="1:19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320"/>
      <c r="L205" s="166"/>
      <c r="M205" s="166"/>
      <c r="N205" s="166"/>
      <c r="O205" s="166"/>
      <c r="P205" s="166"/>
      <c r="Q205" s="166"/>
      <c r="R205" s="166"/>
      <c r="S205" s="166"/>
    </row>
    <row r="206" spans="1:19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320"/>
      <c r="L206" s="166"/>
      <c r="M206" s="166"/>
      <c r="N206" s="166"/>
      <c r="O206" s="166"/>
      <c r="P206" s="166"/>
      <c r="Q206" s="166"/>
      <c r="R206" s="166"/>
      <c r="S206" s="166"/>
    </row>
    <row r="207" spans="1:19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320"/>
      <c r="L207" s="166"/>
      <c r="M207" s="166"/>
      <c r="N207" s="166"/>
      <c r="O207" s="166"/>
      <c r="P207" s="166"/>
      <c r="Q207" s="166"/>
      <c r="R207" s="166"/>
      <c r="S207" s="166"/>
    </row>
    <row r="208" spans="1:19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320"/>
      <c r="L208" s="166"/>
      <c r="M208" s="166"/>
      <c r="N208" s="166"/>
      <c r="O208" s="166"/>
      <c r="P208" s="166"/>
      <c r="Q208" s="166"/>
      <c r="R208" s="166"/>
      <c r="S208" s="166"/>
    </row>
    <row r="209" spans="1:19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320"/>
      <c r="L209" s="166"/>
      <c r="M209" s="166"/>
      <c r="N209" s="166"/>
      <c r="O209" s="166"/>
      <c r="P209" s="166"/>
      <c r="Q209" s="166"/>
      <c r="R209" s="166"/>
      <c r="S209" s="166"/>
    </row>
    <row r="210" spans="1:19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320"/>
      <c r="L210" s="166"/>
      <c r="M210" s="166"/>
      <c r="N210" s="166"/>
      <c r="O210" s="166"/>
      <c r="P210" s="166"/>
      <c r="Q210" s="166"/>
      <c r="R210" s="166"/>
      <c r="S210" s="166"/>
    </row>
    <row r="211" spans="1:19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320"/>
      <c r="L211" s="166"/>
      <c r="M211" s="166"/>
      <c r="N211" s="166"/>
      <c r="O211" s="166"/>
      <c r="P211" s="166"/>
      <c r="Q211" s="166"/>
      <c r="R211" s="166"/>
      <c r="S211" s="166"/>
    </row>
    <row r="212" spans="1:19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320"/>
      <c r="L212" s="166"/>
      <c r="M212" s="166"/>
      <c r="N212" s="166"/>
      <c r="O212" s="166"/>
      <c r="P212" s="166"/>
      <c r="Q212" s="166"/>
      <c r="R212" s="166"/>
      <c r="S212" s="166"/>
    </row>
    <row r="213" spans="1:19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320"/>
      <c r="L213" s="166"/>
      <c r="M213" s="166"/>
      <c r="N213" s="166"/>
      <c r="O213" s="166"/>
      <c r="P213" s="166"/>
      <c r="Q213" s="166"/>
      <c r="R213" s="166"/>
      <c r="S213" s="166"/>
    </row>
    <row r="214" spans="1:19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320"/>
      <c r="L214" s="166"/>
      <c r="M214" s="166"/>
      <c r="N214" s="166"/>
      <c r="O214" s="166"/>
      <c r="P214" s="166"/>
      <c r="Q214" s="166"/>
      <c r="R214" s="166"/>
      <c r="S214" s="166"/>
    </row>
    <row r="215" spans="1:19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320"/>
      <c r="L215" s="166"/>
      <c r="M215" s="166"/>
      <c r="N215" s="166"/>
      <c r="O215" s="166"/>
      <c r="P215" s="166"/>
      <c r="Q215" s="166"/>
      <c r="R215" s="166"/>
      <c r="S215" s="166"/>
    </row>
    <row r="216" spans="1:19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320"/>
      <c r="L216" s="166"/>
      <c r="M216" s="166"/>
      <c r="N216" s="166"/>
      <c r="O216" s="166"/>
      <c r="P216" s="166"/>
      <c r="Q216" s="166"/>
      <c r="R216" s="166"/>
      <c r="S216" s="166"/>
    </row>
    <row r="217" spans="1:19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320"/>
      <c r="L217" s="166"/>
      <c r="M217" s="166"/>
      <c r="N217" s="166"/>
      <c r="O217" s="166"/>
      <c r="P217" s="166"/>
      <c r="Q217" s="166"/>
      <c r="R217" s="166"/>
      <c r="S217" s="166"/>
    </row>
    <row r="218" spans="1:19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320"/>
      <c r="L218" s="166"/>
      <c r="M218" s="166"/>
      <c r="N218" s="166"/>
      <c r="O218" s="166"/>
      <c r="P218" s="166"/>
      <c r="Q218" s="166"/>
      <c r="R218" s="166"/>
      <c r="S218" s="166"/>
    </row>
    <row r="219" spans="1:19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320"/>
      <c r="L219" s="166"/>
      <c r="M219" s="166"/>
      <c r="N219" s="166"/>
      <c r="O219" s="166"/>
      <c r="P219" s="166"/>
      <c r="Q219" s="166"/>
      <c r="R219" s="166"/>
      <c r="S219" s="166"/>
    </row>
    <row r="220" spans="1:19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320"/>
      <c r="L220" s="166"/>
      <c r="M220" s="166"/>
      <c r="N220" s="166"/>
      <c r="O220" s="166"/>
      <c r="P220" s="166"/>
      <c r="Q220" s="166"/>
      <c r="R220" s="166"/>
      <c r="S220" s="166"/>
    </row>
    <row r="221" spans="1:19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320"/>
      <c r="L221" s="166"/>
      <c r="M221" s="166"/>
      <c r="N221" s="166"/>
      <c r="O221" s="166"/>
      <c r="P221" s="166"/>
      <c r="Q221" s="166"/>
      <c r="R221" s="166"/>
      <c r="S221" s="166"/>
    </row>
    <row r="222" spans="1:19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320"/>
      <c r="L222" s="166"/>
      <c r="M222" s="166"/>
      <c r="N222" s="166"/>
      <c r="O222" s="166"/>
      <c r="P222" s="166"/>
      <c r="Q222" s="166"/>
      <c r="R222" s="166"/>
      <c r="S222" s="166"/>
    </row>
    <row r="223" spans="1:19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320"/>
      <c r="L223" s="166"/>
      <c r="M223" s="166"/>
      <c r="N223" s="166"/>
      <c r="O223" s="166"/>
      <c r="P223" s="166"/>
      <c r="Q223" s="166"/>
      <c r="R223" s="166"/>
      <c r="S223" s="166"/>
    </row>
    <row r="224" spans="1:19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320"/>
      <c r="L224" s="166"/>
      <c r="M224" s="166"/>
      <c r="N224" s="166"/>
      <c r="O224" s="166"/>
      <c r="P224" s="166"/>
      <c r="Q224" s="166"/>
      <c r="R224" s="166"/>
      <c r="S224" s="166"/>
    </row>
    <row r="225" spans="1:19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320"/>
      <c r="L225" s="166"/>
      <c r="M225" s="166"/>
      <c r="N225" s="166"/>
      <c r="O225" s="166"/>
      <c r="P225" s="166"/>
      <c r="Q225" s="166"/>
      <c r="R225" s="166"/>
      <c r="S225" s="166"/>
    </row>
    <row r="226" spans="1:19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320"/>
      <c r="L226" s="166"/>
      <c r="M226" s="166"/>
      <c r="N226" s="166"/>
      <c r="O226" s="166"/>
      <c r="P226" s="166"/>
      <c r="Q226" s="166"/>
      <c r="R226" s="166"/>
      <c r="S226" s="166"/>
    </row>
    <row r="227" spans="1:19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320"/>
      <c r="L227" s="166"/>
      <c r="M227" s="166"/>
      <c r="N227" s="166"/>
      <c r="O227" s="166"/>
      <c r="P227" s="166"/>
      <c r="Q227" s="166"/>
      <c r="R227" s="166"/>
      <c r="S227" s="166"/>
    </row>
    <row r="228" spans="1:19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320"/>
      <c r="L228" s="166"/>
      <c r="M228" s="166"/>
      <c r="N228" s="166"/>
      <c r="O228" s="166"/>
      <c r="P228" s="166"/>
      <c r="Q228" s="166"/>
      <c r="R228" s="166"/>
      <c r="S228" s="166"/>
    </row>
    <row r="229" spans="1:19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320"/>
      <c r="L229" s="166"/>
      <c r="M229" s="166"/>
      <c r="N229" s="166"/>
      <c r="O229" s="166"/>
      <c r="P229" s="166"/>
      <c r="Q229" s="166"/>
      <c r="R229" s="166"/>
      <c r="S229" s="166"/>
    </row>
    <row r="230" spans="1:19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320"/>
      <c r="L230" s="166"/>
      <c r="M230" s="166"/>
      <c r="N230" s="166"/>
      <c r="O230" s="166"/>
      <c r="P230" s="166"/>
      <c r="Q230" s="166"/>
      <c r="R230" s="166"/>
      <c r="S230" s="166"/>
    </row>
    <row r="231" spans="1:19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320"/>
      <c r="L231" s="166"/>
      <c r="M231" s="166"/>
      <c r="N231" s="166"/>
      <c r="O231" s="166"/>
      <c r="P231" s="166"/>
      <c r="Q231" s="166"/>
      <c r="R231" s="166"/>
      <c r="S231" s="166"/>
    </row>
    <row r="232" spans="1:19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320"/>
      <c r="L232" s="166"/>
      <c r="M232" s="166"/>
      <c r="N232" s="166"/>
      <c r="O232" s="166"/>
      <c r="P232" s="166"/>
      <c r="Q232" s="166"/>
      <c r="R232" s="166"/>
      <c r="S232" s="166"/>
    </row>
    <row r="233" spans="1:19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320"/>
      <c r="L233" s="166"/>
      <c r="M233" s="166"/>
      <c r="N233" s="166"/>
      <c r="O233" s="166"/>
      <c r="P233" s="166"/>
      <c r="Q233" s="166"/>
      <c r="R233" s="166"/>
      <c r="S233" s="166"/>
    </row>
    <row r="234" spans="1:19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320"/>
      <c r="L234" s="166"/>
      <c r="M234" s="166"/>
      <c r="N234" s="166"/>
      <c r="O234" s="166"/>
      <c r="P234" s="166"/>
      <c r="Q234" s="166"/>
      <c r="R234" s="166"/>
      <c r="S234" s="166"/>
    </row>
    <row r="235" spans="1:19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320"/>
      <c r="L235" s="166"/>
      <c r="M235" s="166"/>
      <c r="N235" s="166"/>
      <c r="O235" s="166"/>
      <c r="P235" s="166"/>
      <c r="Q235" s="166"/>
      <c r="R235" s="166"/>
      <c r="S235" s="166"/>
    </row>
    <row r="236" spans="1:19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320"/>
      <c r="L236" s="166"/>
      <c r="M236" s="166"/>
      <c r="N236" s="166"/>
      <c r="O236" s="166"/>
      <c r="P236" s="166"/>
      <c r="Q236" s="166"/>
      <c r="R236" s="166"/>
      <c r="S236" s="166"/>
    </row>
    <row r="237" spans="1:19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320"/>
      <c r="L237" s="166"/>
      <c r="M237" s="166"/>
      <c r="N237" s="166"/>
      <c r="O237" s="166"/>
      <c r="P237" s="166"/>
      <c r="Q237" s="166"/>
      <c r="R237" s="166"/>
      <c r="S237" s="166"/>
    </row>
    <row r="238" spans="1:19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320"/>
      <c r="L238" s="166"/>
      <c r="M238" s="166"/>
      <c r="N238" s="166"/>
      <c r="O238" s="166"/>
      <c r="P238" s="166"/>
      <c r="Q238" s="166"/>
      <c r="R238" s="166"/>
      <c r="S238" s="166"/>
    </row>
    <row r="239" spans="1:19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320"/>
      <c r="L239" s="166"/>
      <c r="M239" s="166"/>
      <c r="N239" s="166"/>
      <c r="O239" s="166"/>
      <c r="P239" s="166"/>
      <c r="Q239" s="166"/>
      <c r="R239" s="166"/>
      <c r="S239" s="166"/>
    </row>
    <row r="240" spans="1:19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320"/>
      <c r="L240" s="166"/>
      <c r="M240" s="166"/>
      <c r="N240" s="166"/>
      <c r="O240" s="166"/>
      <c r="P240" s="166"/>
      <c r="Q240" s="166"/>
      <c r="R240" s="166"/>
      <c r="S240" s="166"/>
    </row>
    <row r="241" spans="1:19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320"/>
      <c r="L241" s="166"/>
      <c r="M241" s="166"/>
      <c r="N241" s="166"/>
      <c r="O241" s="166"/>
      <c r="P241" s="166"/>
      <c r="Q241" s="166"/>
      <c r="R241" s="166"/>
      <c r="S241" s="166"/>
    </row>
    <row r="242" spans="1:19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320"/>
      <c r="L242" s="166"/>
      <c r="M242" s="166"/>
      <c r="N242" s="166"/>
      <c r="O242" s="166"/>
      <c r="P242" s="166"/>
      <c r="Q242" s="166"/>
      <c r="R242" s="166"/>
      <c r="S242" s="166"/>
    </row>
    <row r="243" spans="1:19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320"/>
      <c r="L243" s="166"/>
      <c r="M243" s="166"/>
      <c r="N243" s="166"/>
      <c r="O243" s="166"/>
      <c r="P243" s="166"/>
      <c r="Q243" s="166"/>
      <c r="R243" s="166"/>
      <c r="S243" s="166"/>
    </row>
    <row r="244" spans="1:19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320"/>
      <c r="L244" s="166"/>
      <c r="M244" s="166"/>
      <c r="N244" s="166"/>
      <c r="O244" s="166"/>
      <c r="P244" s="166"/>
      <c r="Q244" s="166"/>
      <c r="R244" s="166"/>
      <c r="S244" s="166"/>
    </row>
    <row r="245" spans="1:19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320"/>
      <c r="L245" s="166"/>
      <c r="M245" s="166"/>
      <c r="N245" s="166"/>
      <c r="O245" s="166"/>
      <c r="P245" s="166"/>
      <c r="Q245" s="166"/>
      <c r="R245" s="166"/>
      <c r="S245" s="166"/>
    </row>
    <row r="246" spans="1:19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320"/>
      <c r="L246" s="166"/>
      <c r="M246" s="166"/>
      <c r="N246" s="166"/>
      <c r="O246" s="166"/>
      <c r="P246" s="166"/>
      <c r="Q246" s="166"/>
      <c r="R246" s="166"/>
      <c r="S246" s="166"/>
    </row>
    <row r="247" spans="1:19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320"/>
      <c r="L247" s="166"/>
      <c r="M247" s="166"/>
      <c r="N247" s="166"/>
      <c r="O247" s="166"/>
      <c r="P247" s="166"/>
      <c r="Q247" s="166"/>
      <c r="R247" s="166"/>
      <c r="S247" s="166"/>
    </row>
    <row r="248" spans="1:19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320"/>
      <c r="L248" s="166"/>
      <c r="M248" s="166"/>
      <c r="N248" s="166"/>
      <c r="O248" s="166"/>
      <c r="P248" s="166"/>
      <c r="Q248" s="166"/>
      <c r="R248" s="166"/>
      <c r="S248" s="166"/>
    </row>
    <row r="249" spans="1:19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320"/>
      <c r="L249" s="166"/>
      <c r="M249" s="166"/>
      <c r="N249" s="166"/>
      <c r="O249" s="166"/>
      <c r="P249" s="166"/>
      <c r="Q249" s="166"/>
      <c r="R249" s="166"/>
      <c r="S249" s="166"/>
    </row>
    <row r="250" spans="1:19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320"/>
      <c r="L250" s="166"/>
      <c r="M250" s="166"/>
      <c r="N250" s="166"/>
      <c r="O250" s="166"/>
      <c r="P250" s="166"/>
      <c r="Q250" s="166"/>
      <c r="R250" s="166"/>
      <c r="S250" s="166"/>
    </row>
    <row r="251" spans="1:19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320"/>
      <c r="L251" s="166"/>
      <c r="M251" s="166"/>
      <c r="N251" s="166"/>
      <c r="O251" s="166"/>
      <c r="P251" s="166"/>
      <c r="Q251" s="166"/>
      <c r="R251" s="166"/>
      <c r="S251" s="166"/>
    </row>
    <row r="252" spans="1:19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320"/>
      <c r="L252" s="166"/>
      <c r="M252" s="166"/>
      <c r="N252" s="166"/>
      <c r="O252" s="166"/>
      <c r="P252" s="166"/>
      <c r="Q252" s="166"/>
      <c r="R252" s="166"/>
      <c r="S252" s="166"/>
    </row>
    <row r="253" spans="1:19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320"/>
      <c r="L253" s="166"/>
      <c r="M253" s="166"/>
      <c r="N253" s="166"/>
      <c r="O253" s="166"/>
      <c r="P253" s="166"/>
      <c r="Q253" s="166"/>
      <c r="R253" s="166"/>
      <c r="S253" s="166"/>
    </row>
    <row r="254" spans="1:19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320"/>
      <c r="L254" s="166"/>
      <c r="M254" s="166"/>
      <c r="N254" s="166"/>
      <c r="O254" s="166"/>
      <c r="P254" s="166"/>
      <c r="Q254" s="166"/>
      <c r="R254" s="166"/>
      <c r="S254" s="166"/>
    </row>
    <row r="255" spans="1:19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320"/>
      <c r="L255" s="166"/>
      <c r="M255" s="166"/>
      <c r="N255" s="166"/>
      <c r="O255" s="166"/>
      <c r="P255" s="166"/>
      <c r="Q255" s="166"/>
      <c r="R255" s="166"/>
      <c r="S255" s="166"/>
    </row>
    <row r="256" spans="1:19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320"/>
      <c r="L256" s="166"/>
      <c r="M256" s="166"/>
      <c r="N256" s="166"/>
      <c r="O256" s="166"/>
      <c r="P256" s="166"/>
      <c r="Q256" s="166"/>
      <c r="R256" s="166"/>
      <c r="S256" s="166"/>
    </row>
    <row r="257" spans="1:19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320"/>
      <c r="L257" s="166"/>
      <c r="M257" s="166"/>
      <c r="N257" s="166"/>
      <c r="O257" s="166"/>
      <c r="P257" s="166"/>
      <c r="Q257" s="166"/>
      <c r="R257" s="166"/>
      <c r="S257" s="166"/>
    </row>
    <row r="258" spans="1:19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320"/>
      <c r="L258" s="166"/>
      <c r="M258" s="166"/>
      <c r="N258" s="166"/>
      <c r="O258" s="166"/>
      <c r="P258" s="166"/>
      <c r="Q258" s="166"/>
      <c r="R258" s="166"/>
      <c r="S258" s="166"/>
    </row>
    <row r="259" spans="1:19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320"/>
      <c r="L259" s="166"/>
      <c r="M259" s="166"/>
      <c r="N259" s="166"/>
      <c r="O259" s="166"/>
      <c r="P259" s="166"/>
      <c r="Q259" s="166"/>
      <c r="R259" s="166"/>
      <c r="S259" s="166"/>
    </row>
    <row r="260" spans="1:19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320"/>
      <c r="L260" s="166"/>
      <c r="M260" s="166"/>
      <c r="N260" s="166"/>
      <c r="O260" s="166"/>
      <c r="P260" s="166"/>
      <c r="Q260" s="166"/>
      <c r="R260" s="166"/>
      <c r="S260" s="166"/>
    </row>
    <row r="261" spans="1:19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320"/>
      <c r="L261" s="166"/>
      <c r="M261" s="166"/>
      <c r="N261" s="166"/>
      <c r="O261" s="166"/>
      <c r="P261" s="166"/>
      <c r="Q261" s="166"/>
      <c r="R261" s="166"/>
      <c r="S261" s="166"/>
    </row>
    <row r="262" spans="1:19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320"/>
      <c r="L262" s="166"/>
      <c r="M262" s="166"/>
      <c r="N262" s="166"/>
      <c r="O262" s="166"/>
      <c r="P262" s="166"/>
      <c r="Q262" s="166"/>
      <c r="R262" s="166"/>
      <c r="S262" s="166"/>
    </row>
    <row r="263" spans="1:19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320"/>
      <c r="L263" s="166"/>
      <c r="M263" s="166"/>
      <c r="N263" s="166"/>
      <c r="O263" s="166"/>
      <c r="P263" s="166"/>
      <c r="Q263" s="166"/>
      <c r="R263" s="166"/>
      <c r="S263" s="166"/>
    </row>
    <row r="264" spans="1:19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320"/>
      <c r="L264" s="166"/>
      <c r="M264" s="166"/>
      <c r="N264" s="166"/>
      <c r="O264" s="166"/>
      <c r="P264" s="166"/>
      <c r="Q264" s="166"/>
      <c r="R264" s="166"/>
      <c r="S264" s="166"/>
    </row>
    <row r="265" spans="1:19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320"/>
      <c r="L265" s="166"/>
      <c r="M265" s="166"/>
      <c r="N265" s="166"/>
      <c r="O265" s="166"/>
      <c r="P265" s="166"/>
      <c r="Q265" s="166"/>
      <c r="R265" s="166"/>
      <c r="S265" s="166"/>
    </row>
    <row r="266" spans="1:19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320"/>
      <c r="L266" s="166"/>
      <c r="M266" s="166"/>
      <c r="N266" s="166"/>
      <c r="O266" s="166"/>
      <c r="P266" s="166"/>
      <c r="Q266" s="166"/>
      <c r="R266" s="166"/>
      <c r="S266" s="166"/>
    </row>
    <row r="267" spans="1:19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320"/>
      <c r="L267" s="166"/>
      <c r="M267" s="166"/>
      <c r="N267" s="166"/>
      <c r="O267" s="166"/>
      <c r="P267" s="166"/>
      <c r="Q267" s="166"/>
      <c r="R267" s="166"/>
      <c r="S267" s="166"/>
    </row>
    <row r="268" spans="1:19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320"/>
      <c r="L268" s="166"/>
      <c r="M268" s="166"/>
      <c r="N268" s="166"/>
      <c r="O268" s="166"/>
      <c r="P268" s="166"/>
      <c r="Q268" s="166"/>
      <c r="R268" s="166"/>
      <c r="S268" s="166"/>
    </row>
    <row r="269" spans="1:19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320"/>
      <c r="L269" s="166"/>
      <c r="M269" s="166"/>
      <c r="N269" s="166"/>
      <c r="O269" s="166"/>
      <c r="P269" s="166"/>
      <c r="Q269" s="166"/>
      <c r="R269" s="166"/>
      <c r="S269" s="166"/>
    </row>
    <row r="270" spans="1:19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320"/>
      <c r="L270" s="166"/>
      <c r="M270" s="166"/>
      <c r="N270" s="166"/>
      <c r="O270" s="166"/>
      <c r="P270" s="166"/>
      <c r="Q270" s="166"/>
      <c r="R270" s="166"/>
      <c r="S270" s="166"/>
    </row>
    <row r="271" spans="1:19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320"/>
      <c r="L271" s="166"/>
      <c r="M271" s="166"/>
      <c r="N271" s="166"/>
      <c r="O271" s="166"/>
      <c r="P271" s="166"/>
      <c r="Q271" s="166"/>
      <c r="R271" s="166"/>
      <c r="S271" s="166"/>
    </row>
    <row r="272" spans="1:19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320"/>
      <c r="L272" s="166"/>
      <c r="M272" s="166"/>
      <c r="N272" s="166"/>
      <c r="O272" s="166"/>
      <c r="P272" s="166"/>
      <c r="Q272" s="166"/>
      <c r="R272" s="166"/>
      <c r="S272" s="166"/>
    </row>
    <row r="273" spans="1:19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320"/>
      <c r="L273" s="166"/>
      <c r="M273" s="166"/>
      <c r="N273" s="166"/>
      <c r="O273" s="166"/>
      <c r="P273" s="166"/>
      <c r="Q273" s="166"/>
      <c r="R273" s="166"/>
      <c r="S273" s="166"/>
    </row>
    <row r="274" spans="1:19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320"/>
      <c r="L274" s="166"/>
      <c r="M274" s="166"/>
      <c r="N274" s="166"/>
      <c r="O274" s="166"/>
      <c r="P274" s="166"/>
      <c r="Q274" s="166"/>
      <c r="R274" s="166"/>
      <c r="S274" s="166"/>
    </row>
    <row r="275" spans="1:19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320"/>
      <c r="L275" s="166"/>
      <c r="M275" s="166"/>
      <c r="N275" s="166"/>
      <c r="O275" s="166"/>
      <c r="P275" s="166"/>
      <c r="Q275" s="166"/>
      <c r="R275" s="166"/>
      <c r="S275" s="166"/>
    </row>
    <row r="276" spans="1:19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320"/>
      <c r="L276" s="166"/>
      <c r="M276" s="166"/>
      <c r="N276" s="166"/>
      <c r="O276" s="166"/>
      <c r="P276" s="166"/>
      <c r="Q276" s="166"/>
      <c r="R276" s="166"/>
      <c r="S276" s="166"/>
    </row>
    <row r="277" spans="1:19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320"/>
      <c r="L277" s="166"/>
      <c r="M277" s="166"/>
      <c r="N277" s="166"/>
      <c r="O277" s="166"/>
      <c r="P277" s="166"/>
      <c r="Q277" s="166"/>
      <c r="R277" s="166"/>
      <c r="S277" s="166"/>
    </row>
    <row r="278" spans="1:19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320"/>
      <c r="L278" s="166"/>
      <c r="M278" s="166"/>
      <c r="N278" s="166"/>
      <c r="O278" s="166"/>
      <c r="P278" s="166"/>
      <c r="Q278" s="166"/>
      <c r="R278" s="166"/>
      <c r="S278" s="166"/>
    </row>
    <row r="279" spans="1:19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320"/>
      <c r="L279" s="166"/>
      <c r="M279" s="166"/>
      <c r="N279" s="166"/>
      <c r="O279" s="166"/>
      <c r="P279" s="166"/>
      <c r="Q279" s="166"/>
      <c r="R279" s="166"/>
      <c r="S279" s="166"/>
    </row>
    <row r="280" spans="1:19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320"/>
      <c r="L280" s="166"/>
      <c r="M280" s="166"/>
      <c r="N280" s="166"/>
      <c r="O280" s="166"/>
      <c r="P280" s="166"/>
      <c r="Q280" s="166"/>
      <c r="R280" s="166"/>
      <c r="S280" s="166"/>
    </row>
    <row r="281" spans="1:19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320"/>
      <c r="L281" s="166"/>
      <c r="M281" s="166"/>
      <c r="N281" s="166"/>
      <c r="O281" s="166"/>
      <c r="P281" s="166"/>
      <c r="Q281" s="166"/>
      <c r="R281" s="166"/>
      <c r="S281" s="166"/>
    </row>
    <row r="282" spans="1:19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320"/>
      <c r="L282" s="166"/>
      <c r="M282" s="166"/>
      <c r="N282" s="166"/>
      <c r="O282" s="166"/>
      <c r="P282" s="166"/>
      <c r="Q282" s="166"/>
      <c r="R282" s="166"/>
      <c r="S282" s="166"/>
    </row>
    <row r="283" spans="1:19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320"/>
      <c r="L283" s="166"/>
      <c r="M283" s="166"/>
      <c r="N283" s="166"/>
      <c r="O283" s="166"/>
      <c r="P283" s="166"/>
      <c r="Q283" s="166"/>
      <c r="R283" s="166"/>
      <c r="S283" s="166"/>
    </row>
    <row r="284" spans="1:19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320"/>
      <c r="L284" s="166"/>
      <c r="M284" s="166"/>
      <c r="N284" s="166"/>
      <c r="O284" s="166"/>
      <c r="P284" s="166"/>
      <c r="Q284" s="166"/>
      <c r="R284" s="166"/>
      <c r="S284" s="166"/>
    </row>
    <row r="285" spans="1:19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320"/>
      <c r="L285" s="166"/>
      <c r="M285" s="166"/>
      <c r="N285" s="166"/>
      <c r="O285" s="166"/>
      <c r="P285" s="166"/>
      <c r="Q285" s="166"/>
      <c r="R285" s="166"/>
      <c r="S285" s="166"/>
    </row>
    <row r="286" spans="1:19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320"/>
      <c r="L286" s="166"/>
      <c r="M286" s="166"/>
      <c r="N286" s="166"/>
      <c r="O286" s="166"/>
      <c r="P286" s="166"/>
      <c r="Q286" s="166"/>
      <c r="R286" s="166"/>
      <c r="S286" s="166"/>
    </row>
    <row r="287" spans="1:19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320"/>
      <c r="L287" s="166"/>
      <c r="M287" s="166"/>
      <c r="N287" s="166"/>
      <c r="O287" s="166"/>
      <c r="P287" s="166"/>
      <c r="Q287" s="166"/>
      <c r="R287" s="166"/>
      <c r="S287" s="166"/>
    </row>
    <row r="288" spans="1:19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320"/>
      <c r="L288" s="166"/>
      <c r="M288" s="166"/>
      <c r="N288" s="166"/>
      <c r="O288" s="166"/>
      <c r="P288" s="166"/>
      <c r="Q288" s="166"/>
      <c r="R288" s="166"/>
      <c r="S288" s="166"/>
    </row>
    <row r="289" spans="1:19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320"/>
      <c r="L289" s="166"/>
      <c r="M289" s="166"/>
      <c r="N289" s="166"/>
      <c r="O289" s="166"/>
      <c r="P289" s="166"/>
      <c r="Q289" s="166"/>
      <c r="R289" s="166"/>
      <c r="S289" s="166"/>
    </row>
    <row r="290" spans="1:19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320"/>
      <c r="L290" s="166"/>
      <c r="M290" s="166"/>
      <c r="N290" s="166"/>
      <c r="O290" s="166"/>
      <c r="P290" s="166"/>
      <c r="Q290" s="166"/>
      <c r="R290" s="166"/>
      <c r="S290" s="166"/>
    </row>
    <row r="291" spans="1:19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320"/>
      <c r="L291" s="166"/>
      <c r="M291" s="166"/>
      <c r="N291" s="166"/>
      <c r="O291" s="166"/>
      <c r="P291" s="166"/>
      <c r="Q291" s="166"/>
      <c r="R291" s="166"/>
      <c r="S291" s="166"/>
    </row>
    <row r="292" spans="1:19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320"/>
      <c r="L292" s="166"/>
      <c r="M292" s="166"/>
      <c r="N292" s="166"/>
      <c r="O292" s="166"/>
      <c r="P292" s="166"/>
      <c r="Q292" s="166"/>
      <c r="R292" s="166"/>
      <c r="S292" s="166"/>
    </row>
    <row r="293" spans="1:19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320"/>
      <c r="L293" s="166"/>
      <c r="M293" s="166"/>
      <c r="N293" s="166"/>
      <c r="O293" s="166"/>
      <c r="P293" s="166"/>
      <c r="Q293" s="166"/>
      <c r="R293" s="166"/>
      <c r="S293" s="166"/>
    </row>
    <row r="294" spans="1:19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320"/>
      <c r="L294" s="166"/>
      <c r="M294" s="166"/>
      <c r="N294" s="166"/>
      <c r="O294" s="166"/>
      <c r="P294" s="166"/>
      <c r="Q294" s="166"/>
      <c r="R294" s="166"/>
      <c r="S294" s="166"/>
    </row>
    <row r="295" spans="1:19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320"/>
      <c r="L295" s="166"/>
      <c r="M295" s="166"/>
      <c r="N295" s="166"/>
      <c r="O295" s="166"/>
      <c r="P295" s="166"/>
      <c r="Q295" s="166"/>
      <c r="R295" s="166"/>
      <c r="S295" s="166"/>
    </row>
    <row r="296" spans="1:19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320"/>
      <c r="L296" s="166"/>
      <c r="M296" s="166"/>
      <c r="N296" s="166"/>
      <c r="O296" s="166"/>
      <c r="P296" s="166"/>
      <c r="Q296" s="166"/>
      <c r="R296" s="166"/>
      <c r="S296" s="166"/>
    </row>
    <row r="297" spans="1:19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320"/>
      <c r="L297" s="166"/>
      <c r="M297" s="166"/>
      <c r="N297" s="166"/>
      <c r="O297" s="166"/>
      <c r="P297" s="166"/>
      <c r="Q297" s="166"/>
      <c r="R297" s="166"/>
      <c r="S297" s="166"/>
    </row>
    <row r="298" spans="1:19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320"/>
      <c r="L298" s="166"/>
      <c r="M298" s="166"/>
      <c r="N298" s="166"/>
      <c r="O298" s="166"/>
      <c r="P298" s="166"/>
      <c r="Q298" s="166"/>
      <c r="R298" s="166"/>
      <c r="S298" s="166"/>
    </row>
    <row r="299" spans="1:19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320"/>
      <c r="L299" s="166"/>
      <c r="M299" s="166"/>
      <c r="N299" s="166"/>
      <c r="O299" s="166"/>
      <c r="P299" s="166"/>
      <c r="Q299" s="166"/>
      <c r="R299" s="166"/>
      <c r="S299" s="166"/>
    </row>
    <row r="300" spans="1:19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320"/>
      <c r="L300" s="166"/>
      <c r="M300" s="166"/>
      <c r="N300" s="166"/>
      <c r="O300" s="166"/>
      <c r="P300" s="166"/>
      <c r="Q300" s="166"/>
      <c r="R300" s="166"/>
      <c r="S300" s="166"/>
    </row>
    <row r="301" spans="1:19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320"/>
      <c r="L301" s="166"/>
      <c r="M301" s="166"/>
      <c r="N301" s="166"/>
      <c r="O301" s="166"/>
      <c r="P301" s="166"/>
      <c r="Q301" s="166"/>
      <c r="R301" s="166"/>
      <c r="S301" s="166"/>
    </row>
    <row r="302" spans="1:19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320"/>
      <c r="L302" s="166"/>
      <c r="M302" s="166"/>
      <c r="N302" s="166"/>
      <c r="O302" s="166"/>
      <c r="P302" s="166"/>
      <c r="Q302" s="166"/>
      <c r="R302" s="166"/>
      <c r="S302" s="166"/>
    </row>
    <row r="303" spans="1:19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320"/>
      <c r="L303" s="166"/>
      <c r="M303" s="166"/>
      <c r="N303" s="166"/>
      <c r="O303" s="166"/>
      <c r="P303" s="166"/>
      <c r="Q303" s="166"/>
      <c r="R303" s="166"/>
      <c r="S303" s="166"/>
    </row>
    <row r="304" spans="1:19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320"/>
      <c r="L304" s="166"/>
      <c r="M304" s="166"/>
      <c r="N304" s="166"/>
      <c r="O304" s="166"/>
      <c r="P304" s="166"/>
      <c r="Q304" s="166"/>
      <c r="R304" s="166"/>
      <c r="S304" s="166"/>
    </row>
    <row r="305" spans="1:19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320"/>
      <c r="L305" s="166"/>
      <c r="M305" s="166"/>
      <c r="N305" s="166"/>
      <c r="O305" s="166"/>
      <c r="P305" s="166"/>
      <c r="Q305" s="166"/>
      <c r="R305" s="166"/>
      <c r="S305" s="166"/>
    </row>
    <row r="306" spans="1:19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320"/>
      <c r="L306" s="166"/>
      <c r="M306" s="166"/>
      <c r="N306" s="166"/>
      <c r="O306" s="166"/>
      <c r="P306" s="166"/>
      <c r="Q306" s="166"/>
      <c r="R306" s="166"/>
      <c r="S306" s="166"/>
    </row>
    <row r="307" spans="1:19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320"/>
      <c r="L307" s="166"/>
      <c r="M307" s="166"/>
      <c r="N307" s="166"/>
      <c r="O307" s="166"/>
      <c r="P307" s="166"/>
      <c r="Q307" s="166"/>
      <c r="R307" s="166"/>
      <c r="S307" s="166"/>
    </row>
    <row r="308" spans="1:19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320"/>
      <c r="L308" s="166"/>
      <c r="M308" s="166"/>
      <c r="N308" s="166"/>
      <c r="O308" s="166"/>
      <c r="P308" s="166"/>
      <c r="Q308" s="166"/>
      <c r="R308" s="166"/>
      <c r="S308" s="166"/>
    </row>
    <row r="309" spans="1:19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320"/>
      <c r="L309" s="166"/>
      <c r="M309" s="166"/>
      <c r="N309" s="166"/>
      <c r="O309" s="166"/>
      <c r="P309" s="166"/>
      <c r="Q309" s="166"/>
      <c r="R309" s="166"/>
      <c r="S309" s="166"/>
    </row>
    <row r="310" spans="1:19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320"/>
      <c r="L310" s="166"/>
      <c r="M310" s="166"/>
      <c r="N310" s="166"/>
      <c r="O310" s="166"/>
      <c r="P310" s="166"/>
      <c r="Q310" s="166"/>
      <c r="R310" s="166"/>
      <c r="S310" s="166"/>
    </row>
    <row r="311" spans="1:19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320"/>
      <c r="L311" s="166"/>
      <c r="M311" s="166"/>
      <c r="N311" s="166"/>
      <c r="O311" s="166"/>
      <c r="P311" s="166"/>
      <c r="Q311" s="166"/>
      <c r="R311" s="166"/>
      <c r="S311" s="166"/>
    </row>
    <row r="312" spans="1:19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320"/>
      <c r="L312" s="166"/>
      <c r="M312" s="166"/>
      <c r="N312" s="166"/>
      <c r="O312" s="166"/>
      <c r="P312" s="166"/>
      <c r="Q312" s="166"/>
      <c r="R312" s="166"/>
      <c r="S312" s="166"/>
    </row>
    <row r="313" spans="1:19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320"/>
      <c r="L313" s="166"/>
      <c r="M313" s="166"/>
      <c r="N313" s="166"/>
      <c r="O313" s="166"/>
      <c r="P313" s="166"/>
      <c r="Q313" s="166"/>
      <c r="R313" s="166"/>
      <c r="S313" s="166"/>
    </row>
    <row r="314" spans="1:19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320"/>
      <c r="L314" s="166"/>
      <c r="M314" s="166"/>
      <c r="N314" s="166"/>
      <c r="O314" s="166"/>
      <c r="P314" s="166"/>
      <c r="Q314" s="166"/>
      <c r="R314" s="166"/>
      <c r="S314" s="166"/>
    </row>
    <row r="315" spans="1:19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320"/>
      <c r="L315" s="166"/>
      <c r="M315" s="166"/>
      <c r="N315" s="166"/>
      <c r="O315" s="166"/>
      <c r="P315" s="166"/>
      <c r="Q315" s="166"/>
      <c r="R315" s="166"/>
      <c r="S315" s="166"/>
    </row>
    <row r="316" spans="1:19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320"/>
      <c r="L316" s="166"/>
      <c r="M316" s="166"/>
      <c r="N316" s="166"/>
      <c r="O316" s="166"/>
      <c r="P316" s="166"/>
      <c r="Q316" s="166"/>
      <c r="R316" s="166"/>
      <c r="S316" s="166"/>
    </row>
    <row r="317" spans="1:19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320"/>
      <c r="L317" s="166"/>
      <c r="M317" s="166"/>
      <c r="N317" s="166"/>
      <c r="O317" s="166"/>
      <c r="P317" s="166"/>
      <c r="Q317" s="166"/>
      <c r="R317" s="166"/>
      <c r="S317" s="166"/>
    </row>
    <row r="318" spans="1:19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320"/>
      <c r="L318" s="166"/>
      <c r="M318" s="166"/>
      <c r="N318" s="166"/>
      <c r="O318" s="166"/>
      <c r="P318" s="166"/>
      <c r="Q318" s="166"/>
      <c r="R318" s="166"/>
      <c r="S318" s="166"/>
    </row>
    <row r="319" spans="1:19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320"/>
      <c r="L319" s="166"/>
      <c r="M319" s="166"/>
      <c r="N319" s="166"/>
      <c r="O319" s="166"/>
      <c r="P319" s="166"/>
      <c r="Q319" s="166"/>
      <c r="R319" s="166"/>
      <c r="S319" s="166"/>
    </row>
    <row r="320" spans="1:19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320"/>
      <c r="L320" s="166"/>
      <c r="M320" s="166"/>
      <c r="N320" s="166"/>
      <c r="O320" s="166"/>
      <c r="P320" s="166"/>
      <c r="Q320" s="166"/>
      <c r="R320" s="166"/>
      <c r="S320" s="166"/>
    </row>
    <row r="321" spans="1:19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320"/>
      <c r="L321" s="166"/>
      <c r="M321" s="166"/>
      <c r="N321" s="166"/>
      <c r="O321" s="166"/>
      <c r="P321" s="166"/>
      <c r="Q321" s="166"/>
      <c r="R321" s="166"/>
      <c r="S321" s="166"/>
    </row>
    <row r="322" spans="1:19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320"/>
      <c r="L322" s="166"/>
      <c r="M322" s="166"/>
      <c r="N322" s="166"/>
      <c r="O322" s="166"/>
      <c r="P322" s="166"/>
      <c r="Q322" s="166"/>
      <c r="R322" s="166"/>
      <c r="S322" s="166"/>
    </row>
    <row r="323" spans="1:19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320"/>
      <c r="L323" s="166"/>
      <c r="M323" s="166"/>
      <c r="N323" s="166"/>
      <c r="O323" s="166"/>
      <c r="P323" s="166"/>
      <c r="Q323" s="166"/>
      <c r="R323" s="166"/>
      <c r="S323" s="166"/>
    </row>
    <row r="324" spans="1:19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320"/>
      <c r="L324" s="166"/>
      <c r="M324" s="166"/>
      <c r="N324" s="166"/>
      <c r="O324" s="166"/>
      <c r="P324" s="166"/>
      <c r="Q324" s="166"/>
      <c r="R324" s="166"/>
      <c r="S324" s="166"/>
    </row>
    <row r="325" spans="1:19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320"/>
      <c r="L325" s="166"/>
      <c r="M325" s="166"/>
      <c r="N325" s="166"/>
      <c r="O325" s="166"/>
      <c r="P325" s="166"/>
      <c r="Q325" s="166"/>
      <c r="R325" s="166"/>
      <c r="S325" s="166"/>
    </row>
    <row r="326" spans="1:19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320"/>
      <c r="L326" s="166"/>
      <c r="M326" s="166"/>
      <c r="N326" s="166"/>
      <c r="O326" s="166"/>
      <c r="P326" s="166"/>
      <c r="Q326" s="166"/>
      <c r="R326" s="166"/>
      <c r="S326" s="166"/>
    </row>
    <row r="327" spans="1:19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320"/>
      <c r="L327" s="166"/>
      <c r="M327" s="166"/>
      <c r="N327" s="166"/>
      <c r="O327" s="166"/>
      <c r="P327" s="166"/>
      <c r="Q327" s="166"/>
      <c r="R327" s="166"/>
      <c r="S327" s="166"/>
    </row>
    <row r="328" spans="1:19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320"/>
      <c r="L328" s="166"/>
      <c r="M328" s="166"/>
      <c r="N328" s="166"/>
      <c r="O328" s="166"/>
      <c r="P328" s="166"/>
      <c r="Q328" s="166"/>
      <c r="R328" s="166"/>
      <c r="S328" s="166"/>
    </row>
    <row r="329" spans="1:19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320"/>
      <c r="L329" s="166"/>
      <c r="M329" s="166"/>
      <c r="N329" s="166"/>
      <c r="O329" s="166"/>
      <c r="P329" s="166"/>
      <c r="Q329" s="166"/>
      <c r="R329" s="166"/>
      <c r="S329" s="166"/>
    </row>
    <row r="330" spans="1:19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320"/>
      <c r="L330" s="166"/>
      <c r="M330" s="166"/>
      <c r="N330" s="166"/>
      <c r="O330" s="166"/>
      <c r="P330" s="166"/>
      <c r="Q330" s="166"/>
      <c r="R330" s="166"/>
      <c r="S330" s="166"/>
    </row>
    <row r="331" spans="1:19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320"/>
      <c r="L331" s="166"/>
      <c r="M331" s="166"/>
      <c r="N331" s="166"/>
      <c r="O331" s="166"/>
      <c r="P331" s="166"/>
      <c r="Q331" s="166"/>
      <c r="R331" s="166"/>
      <c r="S331" s="166"/>
    </row>
    <row r="332" spans="1:19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320"/>
      <c r="L332" s="166"/>
      <c r="M332" s="166"/>
      <c r="N332" s="166"/>
      <c r="O332" s="166"/>
      <c r="P332" s="166"/>
      <c r="Q332" s="166"/>
      <c r="R332" s="166"/>
      <c r="S332" s="166"/>
    </row>
    <row r="333" spans="1:19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320"/>
      <c r="L333" s="166"/>
      <c r="M333" s="166"/>
      <c r="N333" s="166"/>
      <c r="O333" s="166"/>
      <c r="P333" s="166"/>
      <c r="Q333" s="166"/>
      <c r="R333" s="166"/>
      <c r="S333" s="166"/>
    </row>
    <row r="334" spans="1:19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320"/>
      <c r="L334" s="166"/>
      <c r="M334" s="166"/>
      <c r="N334" s="166"/>
      <c r="O334" s="166"/>
      <c r="P334" s="166"/>
      <c r="Q334" s="166"/>
      <c r="R334" s="166"/>
      <c r="S334" s="166"/>
    </row>
    <row r="335" spans="1:19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320"/>
      <c r="L335" s="166"/>
      <c r="M335" s="166"/>
      <c r="N335" s="166"/>
      <c r="O335" s="166"/>
      <c r="P335" s="166"/>
      <c r="Q335" s="166"/>
      <c r="R335" s="166"/>
      <c r="S335" s="166"/>
    </row>
    <row r="336" spans="1:19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320"/>
      <c r="L336" s="166"/>
      <c r="M336" s="166"/>
      <c r="N336" s="166"/>
      <c r="O336" s="166"/>
      <c r="P336" s="166"/>
      <c r="Q336" s="166"/>
      <c r="R336" s="166"/>
      <c r="S336" s="166"/>
    </row>
    <row r="337" spans="1:19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320"/>
      <c r="L337" s="166"/>
      <c r="M337" s="166"/>
      <c r="N337" s="166"/>
      <c r="O337" s="166"/>
      <c r="P337" s="166"/>
      <c r="Q337" s="166"/>
      <c r="R337" s="166"/>
      <c r="S337" s="166"/>
    </row>
    <row r="338" spans="1:19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320"/>
      <c r="L338" s="166"/>
      <c r="M338" s="166"/>
      <c r="N338" s="166"/>
      <c r="O338" s="166"/>
      <c r="P338" s="166"/>
      <c r="Q338" s="166"/>
      <c r="R338" s="166"/>
      <c r="S338" s="166"/>
    </row>
    <row r="339" spans="1:19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320"/>
      <c r="L339" s="166"/>
      <c r="M339" s="166"/>
      <c r="N339" s="166"/>
      <c r="O339" s="166"/>
      <c r="P339" s="166"/>
      <c r="Q339" s="166"/>
      <c r="R339" s="166"/>
      <c r="S339" s="166"/>
    </row>
    <row r="340" spans="1:19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320"/>
      <c r="L340" s="166"/>
      <c r="M340" s="166"/>
      <c r="N340" s="166"/>
      <c r="O340" s="166"/>
      <c r="P340" s="166"/>
      <c r="Q340" s="166"/>
      <c r="R340" s="166"/>
      <c r="S340" s="166"/>
    </row>
    <row r="341" spans="1:19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320"/>
      <c r="L341" s="166"/>
      <c r="M341" s="166"/>
      <c r="N341" s="166"/>
      <c r="O341" s="166"/>
      <c r="P341" s="166"/>
      <c r="Q341" s="166"/>
      <c r="R341" s="166"/>
      <c r="S341" s="166"/>
    </row>
    <row r="342" spans="1:19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320"/>
      <c r="L342" s="166"/>
      <c r="M342" s="166"/>
      <c r="N342" s="166"/>
      <c r="O342" s="166"/>
      <c r="P342" s="166"/>
      <c r="Q342" s="166"/>
      <c r="R342" s="166"/>
      <c r="S342" s="166"/>
    </row>
    <row r="343" spans="1:19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320"/>
      <c r="L343" s="166"/>
      <c r="M343" s="166"/>
      <c r="N343" s="166"/>
      <c r="O343" s="166"/>
      <c r="P343" s="166"/>
      <c r="Q343" s="166"/>
      <c r="R343" s="166"/>
      <c r="S343" s="166"/>
    </row>
    <row r="344" spans="1:19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320"/>
      <c r="L344" s="166"/>
      <c r="M344" s="166"/>
      <c r="N344" s="166"/>
      <c r="O344" s="166"/>
      <c r="P344" s="166"/>
      <c r="Q344" s="166"/>
      <c r="R344" s="166"/>
      <c r="S344" s="166"/>
    </row>
    <row r="345" spans="1:19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320"/>
      <c r="L345" s="166"/>
      <c r="M345" s="166"/>
      <c r="N345" s="166"/>
      <c r="O345" s="166"/>
      <c r="P345" s="166"/>
      <c r="Q345" s="166"/>
      <c r="R345" s="166"/>
      <c r="S345" s="166"/>
    </row>
    <row r="346" spans="1:19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320"/>
      <c r="L346" s="166"/>
      <c r="M346" s="166"/>
      <c r="N346" s="166"/>
      <c r="O346" s="166"/>
      <c r="P346" s="166"/>
      <c r="Q346" s="166"/>
      <c r="R346" s="166"/>
      <c r="S346" s="166"/>
    </row>
    <row r="347" spans="1:19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320"/>
      <c r="L347" s="166"/>
      <c r="M347" s="166"/>
      <c r="N347" s="166"/>
      <c r="O347" s="166"/>
      <c r="P347" s="166"/>
      <c r="Q347" s="166"/>
      <c r="R347" s="166"/>
      <c r="S347" s="166"/>
    </row>
    <row r="348" spans="1:19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320"/>
      <c r="L348" s="166"/>
      <c r="M348" s="166"/>
      <c r="N348" s="166"/>
      <c r="O348" s="166"/>
      <c r="P348" s="166"/>
      <c r="Q348" s="166"/>
      <c r="R348" s="166"/>
      <c r="S348" s="166"/>
    </row>
    <row r="349" spans="1:19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320"/>
      <c r="L349" s="166"/>
      <c r="M349" s="166"/>
      <c r="N349" s="166"/>
      <c r="O349" s="166"/>
      <c r="P349" s="166"/>
      <c r="Q349" s="166"/>
      <c r="R349" s="166"/>
      <c r="S349" s="166"/>
    </row>
    <row r="350" spans="1:19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320"/>
      <c r="L350" s="166"/>
      <c r="M350" s="166"/>
      <c r="N350" s="166"/>
      <c r="O350" s="166"/>
      <c r="P350" s="166"/>
      <c r="Q350" s="166"/>
      <c r="R350" s="166"/>
      <c r="S350" s="166"/>
    </row>
    <row r="351" spans="1:19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320"/>
      <c r="L351" s="166"/>
      <c r="M351" s="166"/>
      <c r="N351" s="166"/>
      <c r="O351" s="166"/>
      <c r="P351" s="166"/>
      <c r="Q351" s="166"/>
      <c r="R351" s="166"/>
      <c r="S351" s="166"/>
    </row>
    <row r="352" spans="1:19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320"/>
      <c r="L352" s="166"/>
      <c r="M352" s="166"/>
      <c r="N352" s="166"/>
      <c r="O352" s="166"/>
      <c r="P352" s="166"/>
      <c r="Q352" s="166"/>
      <c r="R352" s="166"/>
      <c r="S352" s="166"/>
    </row>
    <row r="353" spans="1:19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320"/>
      <c r="L353" s="166"/>
      <c r="M353" s="166"/>
      <c r="N353" s="166"/>
      <c r="O353" s="166"/>
      <c r="P353" s="166"/>
      <c r="Q353" s="166"/>
      <c r="R353" s="166"/>
      <c r="S353" s="166"/>
    </row>
    <row r="354" spans="1:19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320"/>
      <c r="L354" s="166"/>
      <c r="M354" s="166"/>
      <c r="N354" s="166"/>
      <c r="O354" s="166"/>
      <c r="P354" s="166"/>
      <c r="Q354" s="166"/>
      <c r="R354" s="166"/>
      <c r="S354" s="166"/>
    </row>
    <row r="355" spans="1:19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320"/>
      <c r="L355" s="166"/>
      <c r="M355" s="166"/>
      <c r="N355" s="166"/>
      <c r="O355" s="166"/>
      <c r="P355" s="166"/>
      <c r="Q355" s="166"/>
      <c r="R355" s="166"/>
      <c r="S355" s="166"/>
    </row>
    <row r="356" spans="1:19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320"/>
      <c r="L356" s="166"/>
      <c r="M356" s="166"/>
      <c r="N356" s="166"/>
      <c r="O356" s="166"/>
      <c r="P356" s="166"/>
      <c r="Q356" s="166"/>
      <c r="R356" s="166"/>
      <c r="S356" s="166"/>
    </row>
    <row r="357" spans="1:19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320"/>
      <c r="L357" s="166"/>
      <c r="M357" s="166"/>
      <c r="N357" s="166"/>
      <c r="O357" s="166"/>
      <c r="P357" s="166"/>
      <c r="Q357" s="166"/>
      <c r="R357" s="166"/>
      <c r="S357" s="166"/>
    </row>
    <row r="358" spans="1:19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320"/>
      <c r="L358" s="166"/>
      <c r="M358" s="166"/>
      <c r="N358" s="166"/>
      <c r="O358" s="166"/>
      <c r="P358" s="166"/>
      <c r="Q358" s="166"/>
      <c r="R358" s="166"/>
      <c r="S358" s="166"/>
    </row>
    <row r="359" spans="1:19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320"/>
      <c r="L359" s="166"/>
      <c r="M359" s="166"/>
      <c r="N359" s="166"/>
      <c r="O359" s="166"/>
      <c r="P359" s="166"/>
      <c r="Q359" s="166"/>
      <c r="R359" s="166"/>
      <c r="S359" s="166"/>
    </row>
    <row r="360" spans="1:19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320"/>
      <c r="L360" s="166"/>
      <c r="M360" s="166"/>
      <c r="N360" s="166"/>
      <c r="O360" s="166"/>
      <c r="P360" s="166"/>
      <c r="Q360" s="166"/>
      <c r="R360" s="166"/>
      <c r="S360" s="166"/>
    </row>
    <row r="361" spans="1:19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320"/>
      <c r="L361" s="166"/>
      <c r="M361" s="166"/>
      <c r="N361" s="166"/>
      <c r="O361" s="166"/>
      <c r="P361" s="166"/>
      <c r="Q361" s="166"/>
      <c r="R361" s="166"/>
      <c r="S361" s="166"/>
    </row>
    <row r="362" spans="1:19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320"/>
      <c r="L362" s="166"/>
      <c r="M362" s="166"/>
      <c r="N362" s="166"/>
      <c r="O362" s="166"/>
      <c r="P362" s="166"/>
      <c r="Q362" s="166"/>
      <c r="R362" s="166"/>
      <c r="S362" s="166"/>
    </row>
    <row r="363" spans="1:19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320"/>
      <c r="L363" s="166"/>
      <c r="M363" s="166"/>
      <c r="N363" s="166"/>
      <c r="O363" s="166"/>
      <c r="P363" s="166"/>
      <c r="Q363" s="166"/>
      <c r="R363" s="166"/>
      <c r="S363" s="166"/>
    </row>
    <row r="364" spans="1:19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320"/>
      <c r="L364" s="166"/>
      <c r="M364" s="166"/>
      <c r="N364" s="166"/>
      <c r="O364" s="166"/>
      <c r="P364" s="166"/>
      <c r="Q364" s="166"/>
      <c r="R364" s="166"/>
      <c r="S364" s="166"/>
    </row>
    <row r="365" spans="1:19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320"/>
      <c r="L365" s="166"/>
      <c r="M365" s="166"/>
      <c r="N365" s="166"/>
      <c r="O365" s="166"/>
      <c r="P365" s="166"/>
      <c r="Q365" s="166"/>
      <c r="R365" s="166"/>
      <c r="S365" s="166"/>
    </row>
    <row r="366" spans="1:19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320"/>
      <c r="L366" s="166"/>
      <c r="M366" s="166"/>
      <c r="N366" s="166"/>
      <c r="O366" s="166"/>
      <c r="P366" s="166"/>
      <c r="Q366" s="166"/>
      <c r="R366" s="166"/>
      <c r="S366" s="166"/>
    </row>
    <row r="367" spans="1:19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320"/>
      <c r="L367" s="166"/>
      <c r="M367" s="166"/>
      <c r="N367" s="166"/>
      <c r="O367" s="166"/>
      <c r="P367" s="166"/>
      <c r="Q367" s="166"/>
      <c r="R367" s="166"/>
      <c r="S367" s="166"/>
    </row>
    <row r="368" spans="1:19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320"/>
      <c r="L368" s="166"/>
      <c r="M368" s="166"/>
      <c r="N368" s="166"/>
      <c r="O368" s="166"/>
      <c r="P368" s="166"/>
      <c r="Q368" s="166"/>
      <c r="R368" s="166"/>
      <c r="S368" s="166"/>
    </row>
    <row r="369" spans="1:19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320"/>
      <c r="L369" s="166"/>
      <c r="M369" s="166"/>
      <c r="N369" s="166"/>
      <c r="O369" s="166"/>
      <c r="P369" s="166"/>
      <c r="Q369" s="166"/>
      <c r="R369" s="166"/>
      <c r="S369" s="166"/>
    </row>
    <row r="370" spans="1:19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320"/>
      <c r="L370" s="166"/>
      <c r="M370" s="166"/>
      <c r="N370" s="166"/>
      <c r="O370" s="166"/>
      <c r="P370" s="166"/>
      <c r="Q370" s="166"/>
      <c r="R370" s="166"/>
      <c r="S370" s="166"/>
    </row>
    <row r="371" spans="1:19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320"/>
      <c r="L371" s="166"/>
      <c r="M371" s="166"/>
      <c r="N371" s="166"/>
      <c r="O371" s="166"/>
      <c r="P371" s="166"/>
      <c r="Q371" s="166"/>
      <c r="R371" s="166"/>
      <c r="S371" s="166"/>
    </row>
    <row r="372" spans="1:19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320"/>
      <c r="L372" s="166"/>
      <c r="M372" s="166"/>
      <c r="N372" s="166"/>
      <c r="O372" s="166"/>
      <c r="P372" s="166"/>
      <c r="Q372" s="166"/>
      <c r="R372" s="166"/>
      <c r="S372" s="166"/>
    </row>
    <row r="373" spans="1:19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320"/>
      <c r="L373" s="166"/>
      <c r="M373" s="166"/>
      <c r="N373" s="166"/>
      <c r="O373" s="166"/>
      <c r="P373" s="166"/>
      <c r="Q373" s="166"/>
      <c r="R373" s="166"/>
      <c r="S373" s="166"/>
    </row>
    <row r="374" spans="1:19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320"/>
      <c r="L374" s="166"/>
      <c r="M374" s="166"/>
      <c r="N374" s="166"/>
      <c r="O374" s="166"/>
      <c r="P374" s="166"/>
      <c r="Q374" s="166"/>
      <c r="R374" s="166"/>
      <c r="S374" s="166"/>
    </row>
    <row r="375" spans="1:19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320"/>
      <c r="L375" s="166"/>
      <c r="M375" s="166"/>
      <c r="N375" s="166"/>
      <c r="O375" s="166"/>
      <c r="P375" s="166"/>
      <c r="Q375" s="166"/>
      <c r="R375" s="166"/>
      <c r="S375" s="166"/>
    </row>
    <row r="376" spans="1:19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320"/>
      <c r="L376" s="166"/>
      <c r="M376" s="166"/>
      <c r="N376" s="166"/>
      <c r="O376" s="166"/>
      <c r="P376" s="166"/>
      <c r="Q376" s="166"/>
      <c r="R376" s="166"/>
      <c r="S376" s="166"/>
    </row>
    <row r="377" spans="1:19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320"/>
      <c r="L377" s="166"/>
      <c r="M377" s="166"/>
      <c r="N377" s="166"/>
      <c r="O377" s="166"/>
      <c r="P377" s="166"/>
      <c r="Q377" s="166"/>
      <c r="R377" s="166"/>
      <c r="S377" s="166"/>
    </row>
    <row r="378" spans="1:19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320"/>
      <c r="L378" s="166"/>
      <c r="M378" s="166"/>
      <c r="N378" s="166"/>
      <c r="O378" s="166"/>
      <c r="P378" s="166"/>
      <c r="Q378" s="166"/>
      <c r="R378" s="166"/>
      <c r="S378" s="166"/>
    </row>
    <row r="379" spans="1:19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320"/>
      <c r="L379" s="166"/>
      <c r="M379" s="166"/>
      <c r="N379" s="166"/>
      <c r="O379" s="166"/>
      <c r="P379" s="166"/>
      <c r="Q379" s="166"/>
      <c r="R379" s="166"/>
      <c r="S379" s="166"/>
    </row>
    <row r="380" spans="1:19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320"/>
      <c r="L380" s="166"/>
      <c r="M380" s="166"/>
      <c r="N380" s="166"/>
      <c r="O380" s="166"/>
      <c r="P380" s="166"/>
      <c r="Q380" s="166"/>
      <c r="R380" s="166"/>
      <c r="S380" s="166"/>
    </row>
    <row r="381" spans="1:19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320"/>
      <c r="L381" s="166"/>
      <c r="M381" s="166"/>
      <c r="N381" s="166"/>
      <c r="O381" s="166"/>
      <c r="P381" s="166"/>
      <c r="Q381" s="166"/>
      <c r="R381" s="166"/>
      <c r="S381" s="166"/>
    </row>
    <row r="382" spans="1:19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320"/>
      <c r="L382" s="166"/>
      <c r="M382" s="166"/>
      <c r="N382" s="166"/>
      <c r="O382" s="166"/>
      <c r="P382" s="166"/>
      <c r="Q382" s="166"/>
      <c r="R382" s="166"/>
      <c r="S382" s="166"/>
    </row>
    <row r="383" spans="1:19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320"/>
      <c r="L383" s="166"/>
      <c r="M383" s="166"/>
      <c r="N383" s="166"/>
      <c r="O383" s="166"/>
      <c r="P383" s="166"/>
      <c r="Q383" s="166"/>
      <c r="R383" s="166"/>
      <c r="S383" s="166"/>
    </row>
    <row r="384" spans="1:19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320"/>
      <c r="L384" s="166"/>
      <c r="M384" s="166"/>
      <c r="N384" s="166"/>
      <c r="O384" s="166"/>
      <c r="P384" s="166"/>
      <c r="Q384" s="166"/>
      <c r="R384" s="166"/>
      <c r="S384" s="166"/>
    </row>
    <row r="385" spans="1:19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320"/>
      <c r="L385" s="166"/>
      <c r="M385" s="166"/>
      <c r="N385" s="166"/>
      <c r="O385" s="166"/>
      <c r="P385" s="166"/>
      <c r="Q385" s="166"/>
      <c r="R385" s="166"/>
      <c r="S385" s="166"/>
    </row>
    <row r="386" spans="1:19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320"/>
      <c r="L386" s="166"/>
      <c r="M386" s="166"/>
      <c r="N386" s="166"/>
      <c r="O386" s="166"/>
      <c r="P386" s="166"/>
      <c r="Q386" s="166"/>
      <c r="R386" s="166"/>
      <c r="S386" s="166"/>
    </row>
    <row r="387" spans="1:19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320"/>
      <c r="L387" s="166"/>
      <c r="M387" s="166"/>
      <c r="N387" s="166"/>
      <c r="O387" s="166"/>
      <c r="P387" s="166"/>
      <c r="Q387" s="166"/>
      <c r="R387" s="166"/>
      <c r="S387" s="166"/>
    </row>
    <row r="388" spans="1:19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320"/>
      <c r="L388" s="166"/>
      <c r="M388" s="166"/>
      <c r="N388" s="166"/>
      <c r="O388" s="166"/>
      <c r="P388" s="166"/>
      <c r="Q388" s="166"/>
      <c r="R388" s="166"/>
      <c r="S388" s="166"/>
    </row>
    <row r="389" spans="1:19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320"/>
      <c r="L389" s="166"/>
      <c r="M389" s="166"/>
      <c r="N389" s="166"/>
      <c r="O389" s="166"/>
      <c r="P389" s="166"/>
      <c r="Q389" s="166"/>
      <c r="R389" s="166"/>
      <c r="S389" s="166"/>
    </row>
    <row r="390" spans="1:19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320"/>
      <c r="L390" s="166"/>
      <c r="M390" s="166"/>
      <c r="N390" s="166"/>
      <c r="O390" s="166"/>
      <c r="P390" s="166"/>
      <c r="Q390" s="166"/>
      <c r="R390" s="166"/>
      <c r="S390" s="166"/>
    </row>
    <row r="391" spans="1:19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320"/>
      <c r="L391" s="166"/>
      <c r="M391" s="166"/>
      <c r="N391" s="166"/>
      <c r="O391" s="166"/>
      <c r="P391" s="166"/>
      <c r="Q391" s="166"/>
      <c r="R391" s="166"/>
      <c r="S391" s="166"/>
    </row>
    <row r="392" spans="1:19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320"/>
      <c r="L392" s="166"/>
      <c r="M392" s="166"/>
      <c r="N392" s="166"/>
      <c r="O392" s="166"/>
      <c r="P392" s="166"/>
      <c r="Q392" s="166"/>
      <c r="R392" s="166"/>
      <c r="S392" s="166"/>
    </row>
    <row r="393" spans="1:19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320"/>
      <c r="L393" s="166"/>
      <c r="M393" s="166"/>
      <c r="N393" s="166"/>
      <c r="O393" s="166"/>
      <c r="P393" s="166"/>
      <c r="Q393" s="166"/>
      <c r="R393" s="166"/>
      <c r="S393" s="166"/>
    </row>
    <row r="394" spans="1:19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320"/>
      <c r="L394" s="166"/>
      <c r="M394" s="166"/>
      <c r="N394" s="166"/>
      <c r="O394" s="166"/>
      <c r="P394" s="166"/>
      <c r="Q394" s="166"/>
      <c r="R394" s="166"/>
      <c r="S394" s="166"/>
    </row>
    <row r="395" spans="1:19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320"/>
      <c r="L395" s="166"/>
      <c r="M395" s="166"/>
      <c r="N395" s="166"/>
      <c r="O395" s="166"/>
      <c r="P395" s="166"/>
      <c r="Q395" s="166"/>
      <c r="R395" s="166"/>
      <c r="S395" s="166"/>
    </row>
    <row r="396" spans="1:19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320"/>
      <c r="L396" s="166"/>
      <c r="M396" s="166"/>
      <c r="N396" s="166"/>
      <c r="O396" s="166"/>
      <c r="P396" s="166"/>
      <c r="Q396" s="166"/>
      <c r="R396" s="166"/>
      <c r="S396" s="166"/>
    </row>
    <row r="397" spans="1:19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320"/>
      <c r="L397" s="166"/>
      <c r="M397" s="166"/>
      <c r="N397" s="166"/>
      <c r="O397" s="166"/>
      <c r="P397" s="166"/>
      <c r="Q397" s="166"/>
      <c r="R397" s="166"/>
      <c r="S397" s="166"/>
    </row>
    <row r="398" spans="1:19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320"/>
      <c r="L398" s="166"/>
      <c r="M398" s="166"/>
      <c r="N398" s="166"/>
      <c r="O398" s="166"/>
      <c r="P398" s="166"/>
      <c r="Q398" s="166"/>
      <c r="R398" s="166"/>
      <c r="S398" s="166"/>
    </row>
    <row r="399" spans="1:19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320"/>
      <c r="L399" s="166"/>
      <c r="M399" s="166"/>
      <c r="N399" s="166"/>
      <c r="O399" s="166"/>
      <c r="P399" s="166"/>
      <c r="Q399" s="166"/>
      <c r="R399" s="166"/>
      <c r="S399" s="166"/>
    </row>
    <row r="400" spans="1:19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320"/>
      <c r="L400" s="166"/>
      <c r="M400" s="166"/>
      <c r="N400" s="166"/>
      <c r="O400" s="166"/>
      <c r="P400" s="166"/>
      <c r="Q400" s="166"/>
      <c r="R400" s="166"/>
      <c r="S400" s="166"/>
    </row>
    <row r="401" spans="1:19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320"/>
      <c r="L401" s="166"/>
      <c r="M401" s="166"/>
      <c r="N401" s="166"/>
      <c r="O401" s="166"/>
      <c r="P401" s="166"/>
      <c r="Q401" s="166"/>
      <c r="R401" s="166"/>
      <c r="S401" s="166"/>
    </row>
    <row r="402" spans="1:19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320"/>
      <c r="L402" s="166"/>
      <c r="M402" s="166"/>
      <c r="N402" s="166"/>
      <c r="O402" s="166"/>
      <c r="P402" s="166"/>
      <c r="Q402" s="166"/>
      <c r="R402" s="166"/>
      <c r="S402" s="166"/>
    </row>
    <row r="403" spans="1:19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320"/>
      <c r="L403" s="166"/>
      <c r="M403" s="166"/>
      <c r="N403" s="166"/>
      <c r="O403" s="166"/>
      <c r="P403" s="166"/>
      <c r="Q403" s="166"/>
      <c r="R403" s="166"/>
      <c r="S403" s="166"/>
    </row>
    <row r="404" spans="1:19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320"/>
      <c r="L404" s="166"/>
      <c r="M404" s="166"/>
      <c r="N404" s="166"/>
      <c r="O404" s="166"/>
      <c r="P404" s="166"/>
      <c r="Q404" s="166"/>
      <c r="R404" s="166"/>
      <c r="S404" s="166"/>
    </row>
    <row r="405" spans="1:19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320"/>
      <c r="L405" s="166"/>
      <c r="M405" s="166"/>
      <c r="N405" s="166"/>
      <c r="O405" s="166"/>
      <c r="P405" s="166"/>
      <c r="Q405" s="166"/>
      <c r="R405" s="166"/>
      <c r="S405" s="166"/>
    </row>
    <row r="406" spans="1:19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320"/>
      <c r="L406" s="166"/>
      <c r="M406" s="166"/>
      <c r="N406" s="166"/>
      <c r="O406" s="166"/>
      <c r="P406" s="166"/>
      <c r="Q406" s="166"/>
      <c r="R406" s="166"/>
      <c r="S406" s="166"/>
    </row>
    <row r="407" spans="1:19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320"/>
      <c r="L407" s="166"/>
      <c r="M407" s="166"/>
      <c r="N407" s="166"/>
      <c r="O407" s="166"/>
      <c r="P407" s="166"/>
      <c r="Q407" s="166"/>
      <c r="R407" s="166"/>
      <c r="S407" s="166"/>
    </row>
    <row r="408" spans="1:19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320"/>
      <c r="L408" s="166"/>
      <c r="M408" s="166"/>
      <c r="N408" s="166"/>
      <c r="O408" s="166"/>
      <c r="P408" s="166"/>
      <c r="Q408" s="166"/>
      <c r="R408" s="166"/>
      <c r="S408" s="166"/>
    </row>
    <row r="409" spans="1:19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320"/>
      <c r="L409" s="166"/>
      <c r="M409" s="166"/>
      <c r="N409" s="166"/>
      <c r="O409" s="166"/>
      <c r="P409" s="166"/>
      <c r="Q409" s="166"/>
      <c r="R409" s="166"/>
      <c r="S409" s="166"/>
    </row>
    <row r="410" spans="1:19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320"/>
      <c r="L410" s="166"/>
      <c r="M410" s="166"/>
      <c r="N410" s="166"/>
      <c r="O410" s="166"/>
      <c r="P410" s="166"/>
      <c r="Q410" s="166"/>
      <c r="R410" s="166"/>
      <c r="S410" s="166"/>
    </row>
    <row r="411" spans="1:19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320"/>
      <c r="L411" s="166"/>
      <c r="M411" s="166"/>
      <c r="N411" s="166"/>
      <c r="O411" s="166"/>
      <c r="P411" s="166"/>
      <c r="Q411" s="166"/>
      <c r="R411" s="166"/>
      <c r="S411" s="166"/>
    </row>
    <row r="412" spans="1:19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320"/>
      <c r="L412" s="166"/>
      <c r="M412" s="166"/>
      <c r="N412" s="166"/>
      <c r="O412" s="166"/>
      <c r="P412" s="166"/>
      <c r="Q412" s="166"/>
      <c r="R412" s="166"/>
      <c r="S412" s="166"/>
    </row>
    <row r="413" spans="1:19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320"/>
      <c r="L413" s="166"/>
      <c r="M413" s="166"/>
      <c r="N413" s="166"/>
      <c r="O413" s="166"/>
      <c r="P413" s="166"/>
      <c r="Q413" s="166"/>
      <c r="R413" s="166"/>
      <c r="S413" s="166"/>
    </row>
    <row r="414" spans="1:19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320"/>
      <c r="L414" s="166"/>
      <c r="M414" s="166"/>
      <c r="N414" s="166"/>
      <c r="O414" s="166"/>
      <c r="P414" s="166"/>
      <c r="Q414" s="166"/>
      <c r="R414" s="166"/>
      <c r="S414" s="166"/>
    </row>
    <row r="415" spans="1:19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320"/>
      <c r="L415" s="166"/>
      <c r="M415" s="166"/>
      <c r="N415" s="166"/>
      <c r="O415" s="166"/>
      <c r="P415" s="166"/>
      <c r="Q415" s="166"/>
      <c r="R415" s="166"/>
      <c r="S415" s="166"/>
    </row>
    <row r="416" spans="1:19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320"/>
      <c r="L416" s="166"/>
      <c r="M416" s="166"/>
      <c r="N416" s="166"/>
      <c r="O416" s="166"/>
      <c r="P416" s="166"/>
      <c r="Q416" s="166"/>
      <c r="R416" s="166"/>
      <c r="S416" s="166"/>
    </row>
    <row r="417" spans="1:19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320"/>
      <c r="L417" s="166"/>
      <c r="M417" s="166"/>
      <c r="N417" s="166"/>
      <c r="O417" s="166"/>
      <c r="P417" s="166"/>
      <c r="Q417" s="166"/>
      <c r="R417" s="166"/>
      <c r="S417" s="166"/>
    </row>
    <row r="418" spans="1:19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320"/>
      <c r="L418" s="166"/>
      <c r="M418" s="166"/>
      <c r="N418" s="166"/>
      <c r="O418" s="166"/>
      <c r="P418" s="166"/>
      <c r="Q418" s="166"/>
      <c r="R418" s="166"/>
      <c r="S418" s="166"/>
    </row>
    <row r="419" spans="1:19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320"/>
      <c r="L419" s="166"/>
      <c r="M419" s="166"/>
      <c r="N419" s="166"/>
      <c r="O419" s="166"/>
      <c r="P419" s="166"/>
      <c r="Q419" s="166"/>
      <c r="R419" s="166"/>
      <c r="S419" s="166"/>
    </row>
    <row r="420" spans="1:19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320"/>
      <c r="L420" s="166"/>
      <c r="M420" s="166"/>
      <c r="N420" s="166"/>
      <c r="O420" s="166"/>
      <c r="P420" s="166"/>
      <c r="Q420" s="166"/>
      <c r="R420" s="166"/>
      <c r="S420" s="166"/>
    </row>
    <row r="421" spans="1:19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320"/>
      <c r="L421" s="166"/>
      <c r="M421" s="166"/>
      <c r="N421" s="166"/>
      <c r="O421" s="166"/>
      <c r="P421" s="166"/>
      <c r="Q421" s="166"/>
      <c r="R421" s="166"/>
      <c r="S421" s="166"/>
    </row>
    <row r="422" spans="1:19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320"/>
      <c r="L422" s="166"/>
      <c r="M422" s="166"/>
      <c r="N422" s="166"/>
      <c r="O422" s="166"/>
      <c r="P422" s="166"/>
      <c r="Q422" s="166"/>
      <c r="R422" s="166"/>
      <c r="S422" s="166"/>
    </row>
    <row r="423" spans="1:19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320"/>
      <c r="L423" s="166"/>
      <c r="M423" s="166"/>
      <c r="N423" s="166"/>
      <c r="O423" s="166"/>
      <c r="P423" s="166"/>
      <c r="Q423" s="166"/>
      <c r="R423" s="166"/>
      <c r="S423" s="166"/>
    </row>
    <row r="424" spans="1:19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320"/>
      <c r="L424" s="166"/>
      <c r="M424" s="166"/>
      <c r="N424" s="166"/>
      <c r="O424" s="166"/>
      <c r="P424" s="166"/>
      <c r="Q424" s="166"/>
      <c r="R424" s="166"/>
      <c r="S424" s="166"/>
    </row>
    <row r="425" spans="1:19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320"/>
      <c r="L425" s="166"/>
      <c r="M425" s="166"/>
      <c r="N425" s="166"/>
      <c r="O425" s="166"/>
      <c r="P425" s="166"/>
      <c r="Q425" s="166"/>
      <c r="R425" s="166"/>
      <c r="S425" s="166"/>
    </row>
    <row r="426" spans="1:19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320"/>
      <c r="L426" s="166"/>
      <c r="M426" s="166"/>
      <c r="N426" s="166"/>
      <c r="O426" s="166"/>
      <c r="P426" s="166"/>
      <c r="Q426" s="166"/>
      <c r="R426" s="166"/>
      <c r="S426" s="166"/>
    </row>
    <row r="427" spans="1:19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320"/>
      <c r="L427" s="166"/>
      <c r="M427" s="166"/>
      <c r="N427" s="166"/>
      <c r="O427" s="166"/>
      <c r="P427" s="166"/>
      <c r="Q427" s="166"/>
      <c r="R427" s="166"/>
      <c r="S427" s="166"/>
    </row>
    <row r="428" spans="1:19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320"/>
      <c r="L428" s="166"/>
      <c r="M428" s="166"/>
      <c r="N428" s="166"/>
      <c r="O428" s="166"/>
      <c r="P428" s="166"/>
      <c r="Q428" s="166"/>
      <c r="R428" s="166"/>
      <c r="S428" s="166"/>
    </row>
    <row r="429" spans="1:19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320"/>
      <c r="L429" s="166"/>
      <c r="M429" s="166"/>
      <c r="N429" s="166"/>
      <c r="O429" s="166"/>
      <c r="P429" s="166"/>
      <c r="Q429" s="166"/>
      <c r="R429" s="166"/>
      <c r="S429" s="166"/>
    </row>
    <row r="430" spans="1:19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320"/>
      <c r="L430" s="166"/>
      <c r="M430" s="166"/>
      <c r="N430" s="166"/>
      <c r="O430" s="166"/>
      <c r="P430" s="166"/>
      <c r="Q430" s="166"/>
      <c r="R430" s="166"/>
      <c r="S430" s="166"/>
    </row>
    <row r="431" spans="1:19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320"/>
      <c r="L431" s="166"/>
      <c r="M431" s="166"/>
      <c r="N431" s="166"/>
      <c r="O431" s="166"/>
      <c r="P431" s="166"/>
      <c r="Q431" s="166"/>
      <c r="R431" s="166"/>
      <c r="S431" s="166"/>
    </row>
    <row r="432" spans="1:19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320"/>
      <c r="L432" s="166"/>
      <c r="M432" s="166"/>
      <c r="N432" s="166"/>
      <c r="O432" s="166"/>
      <c r="P432" s="166"/>
      <c r="Q432" s="166"/>
      <c r="R432" s="166"/>
      <c r="S432" s="166"/>
    </row>
    <row r="433" spans="1:19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320"/>
      <c r="L433" s="166"/>
      <c r="M433" s="166"/>
      <c r="N433" s="166"/>
      <c r="O433" s="166"/>
      <c r="P433" s="166"/>
      <c r="Q433" s="166"/>
      <c r="R433" s="166"/>
      <c r="S433" s="166"/>
    </row>
    <row r="434" spans="1:19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320"/>
      <c r="L434" s="166"/>
      <c r="M434" s="166"/>
      <c r="N434" s="166"/>
      <c r="O434" s="166"/>
      <c r="P434" s="166"/>
      <c r="Q434" s="166"/>
      <c r="R434" s="166"/>
      <c r="S434" s="166"/>
    </row>
    <row r="435" spans="1:19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320"/>
      <c r="L435" s="166"/>
      <c r="M435" s="166"/>
      <c r="N435" s="166"/>
      <c r="O435" s="166"/>
      <c r="P435" s="166"/>
      <c r="Q435" s="166"/>
      <c r="R435" s="166"/>
      <c r="S435" s="166"/>
    </row>
    <row r="436" spans="1:19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320"/>
      <c r="L436" s="166"/>
      <c r="M436" s="166"/>
      <c r="N436" s="166"/>
      <c r="O436" s="166"/>
      <c r="P436" s="166"/>
      <c r="Q436" s="166"/>
      <c r="R436" s="166"/>
      <c r="S436" s="166"/>
    </row>
    <row r="437" spans="1:19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320"/>
      <c r="L437" s="166"/>
      <c r="M437" s="166"/>
      <c r="N437" s="166"/>
      <c r="O437" s="166"/>
      <c r="P437" s="166"/>
      <c r="Q437" s="166"/>
      <c r="R437" s="166"/>
      <c r="S437" s="166"/>
    </row>
    <row r="438" spans="1:19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320"/>
      <c r="L438" s="166"/>
      <c r="M438" s="166"/>
      <c r="N438" s="166"/>
      <c r="O438" s="166"/>
      <c r="P438" s="166"/>
      <c r="Q438" s="166"/>
      <c r="R438" s="166"/>
      <c r="S438" s="166"/>
    </row>
    <row r="439" spans="1:19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320"/>
      <c r="L439" s="166"/>
      <c r="M439" s="166"/>
      <c r="N439" s="166"/>
      <c r="O439" s="166"/>
      <c r="P439" s="166"/>
      <c r="Q439" s="166"/>
      <c r="R439" s="166"/>
      <c r="S439" s="166"/>
    </row>
    <row r="440" spans="1:19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320"/>
      <c r="L440" s="166"/>
      <c r="M440" s="166"/>
      <c r="N440" s="166"/>
      <c r="O440" s="166"/>
      <c r="P440" s="166"/>
      <c r="Q440" s="166"/>
      <c r="R440" s="166"/>
      <c r="S440" s="166"/>
    </row>
    <row r="441" spans="1:19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320"/>
      <c r="L441" s="166"/>
      <c r="M441" s="166"/>
      <c r="N441" s="166"/>
      <c r="O441" s="166"/>
      <c r="P441" s="166"/>
      <c r="Q441" s="166"/>
      <c r="R441" s="166"/>
      <c r="S441" s="166"/>
    </row>
    <row r="442" spans="1:19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320"/>
      <c r="L442" s="166"/>
      <c r="M442" s="166"/>
      <c r="N442" s="166"/>
      <c r="O442" s="166"/>
      <c r="P442" s="166"/>
      <c r="Q442" s="166"/>
      <c r="R442" s="166"/>
      <c r="S442" s="166"/>
    </row>
    <row r="443" spans="1:19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320"/>
      <c r="L443" s="166"/>
      <c r="M443" s="166"/>
      <c r="N443" s="166"/>
      <c r="O443" s="166"/>
      <c r="P443" s="166"/>
      <c r="Q443" s="166"/>
      <c r="R443" s="166"/>
      <c r="S443" s="166"/>
    </row>
    <row r="444" spans="1:19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320"/>
      <c r="L444" s="166"/>
      <c r="M444" s="166"/>
      <c r="N444" s="166"/>
      <c r="O444" s="166"/>
      <c r="P444" s="166"/>
      <c r="Q444" s="166"/>
      <c r="R444" s="166"/>
      <c r="S444" s="166"/>
    </row>
    <row r="445" spans="1:19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320"/>
      <c r="L445" s="166"/>
      <c r="M445" s="166"/>
      <c r="N445" s="166"/>
      <c r="O445" s="166"/>
      <c r="P445" s="166"/>
      <c r="Q445" s="166"/>
      <c r="R445" s="166"/>
      <c r="S445" s="166"/>
    </row>
    <row r="446" spans="1:19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320"/>
      <c r="L446" s="166"/>
      <c r="M446" s="166"/>
      <c r="N446" s="166"/>
      <c r="O446" s="166"/>
      <c r="P446" s="166"/>
      <c r="Q446" s="166"/>
      <c r="R446" s="166"/>
      <c r="S446" s="166"/>
    </row>
    <row r="447" spans="1:19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320"/>
      <c r="L447" s="166"/>
      <c r="M447" s="166"/>
      <c r="N447" s="166"/>
      <c r="O447" s="166"/>
      <c r="P447" s="166"/>
      <c r="Q447" s="166"/>
      <c r="R447" s="166"/>
      <c r="S447" s="166"/>
    </row>
    <row r="448" spans="1:19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320"/>
      <c r="L448" s="166"/>
      <c r="M448" s="166"/>
      <c r="N448" s="166"/>
      <c r="O448" s="166"/>
      <c r="P448" s="166"/>
      <c r="Q448" s="166"/>
      <c r="R448" s="166"/>
      <c r="S448" s="166"/>
    </row>
    <row r="449" spans="1:19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320"/>
      <c r="L449" s="166"/>
      <c r="M449" s="166"/>
      <c r="N449" s="166"/>
      <c r="O449" s="166"/>
      <c r="P449" s="166"/>
      <c r="Q449" s="166"/>
      <c r="R449" s="166"/>
      <c r="S449" s="166"/>
    </row>
    <row r="450" spans="1:19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320"/>
      <c r="L450" s="166"/>
      <c r="M450" s="166"/>
      <c r="N450" s="166"/>
      <c r="O450" s="166"/>
      <c r="P450" s="166"/>
      <c r="Q450" s="166"/>
      <c r="R450" s="166"/>
      <c r="S450" s="166"/>
    </row>
    <row r="451" spans="1:19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320"/>
      <c r="L451" s="166"/>
      <c r="M451" s="166"/>
      <c r="N451" s="166"/>
      <c r="O451" s="166"/>
      <c r="P451" s="166"/>
      <c r="Q451" s="166"/>
      <c r="R451" s="166"/>
      <c r="S451" s="166"/>
    </row>
    <row r="452" spans="1:19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320"/>
      <c r="L452" s="166"/>
      <c r="M452" s="166"/>
      <c r="N452" s="166"/>
      <c r="O452" s="166"/>
      <c r="P452" s="166"/>
      <c r="Q452" s="166"/>
      <c r="R452" s="166"/>
      <c r="S452" s="166"/>
    </row>
    <row r="453" spans="1:19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320"/>
      <c r="L453" s="166"/>
      <c r="M453" s="166"/>
      <c r="N453" s="166"/>
      <c r="O453" s="166"/>
      <c r="P453" s="166"/>
      <c r="Q453" s="166"/>
      <c r="R453" s="166"/>
      <c r="S453" s="166"/>
    </row>
    <row r="454" spans="1:19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320"/>
      <c r="L454" s="166"/>
      <c r="M454" s="166"/>
      <c r="N454" s="166"/>
      <c r="O454" s="166"/>
      <c r="P454" s="166"/>
      <c r="Q454" s="166"/>
      <c r="R454" s="166"/>
      <c r="S454" s="166"/>
    </row>
    <row r="455" spans="1:19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320"/>
      <c r="L455" s="166"/>
      <c r="M455" s="166"/>
      <c r="N455" s="166"/>
      <c r="O455" s="166"/>
      <c r="P455" s="166"/>
      <c r="Q455" s="166"/>
      <c r="R455" s="166"/>
      <c r="S455" s="166"/>
    </row>
    <row r="456" spans="1:19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320"/>
      <c r="L456" s="166"/>
      <c r="M456" s="166"/>
      <c r="N456" s="166"/>
      <c r="O456" s="166"/>
      <c r="P456" s="166"/>
      <c r="Q456" s="166"/>
      <c r="R456" s="166"/>
      <c r="S456" s="166"/>
    </row>
    <row r="457" spans="1:19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320"/>
      <c r="L457" s="166"/>
      <c r="M457" s="166"/>
      <c r="N457" s="166"/>
      <c r="O457" s="166"/>
      <c r="P457" s="166"/>
      <c r="Q457" s="166"/>
      <c r="R457" s="166"/>
      <c r="S457" s="166"/>
    </row>
    <row r="458" spans="1:19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320"/>
      <c r="L458" s="166"/>
      <c r="M458" s="166"/>
      <c r="N458" s="166"/>
      <c r="O458" s="166"/>
      <c r="P458" s="166"/>
      <c r="Q458" s="166"/>
      <c r="R458" s="166"/>
      <c r="S458" s="166"/>
    </row>
    <row r="459" spans="1:19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320"/>
      <c r="L459" s="166"/>
      <c r="M459" s="166"/>
      <c r="N459" s="166"/>
      <c r="O459" s="166"/>
      <c r="P459" s="166"/>
      <c r="Q459" s="166"/>
      <c r="R459" s="166"/>
      <c r="S459" s="166"/>
    </row>
    <row r="460" spans="1:19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320"/>
      <c r="L460" s="166"/>
      <c r="M460" s="166"/>
      <c r="N460" s="166"/>
      <c r="O460" s="166"/>
      <c r="P460" s="166"/>
      <c r="Q460" s="166"/>
      <c r="R460" s="166"/>
      <c r="S460" s="166"/>
    </row>
    <row r="461" spans="1:19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320"/>
      <c r="L461" s="166"/>
      <c r="M461" s="166"/>
      <c r="N461" s="166"/>
      <c r="O461" s="166"/>
      <c r="P461" s="166"/>
      <c r="Q461" s="166"/>
      <c r="R461" s="166"/>
      <c r="S461" s="166"/>
    </row>
    <row r="462" spans="1:19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320"/>
      <c r="L462" s="166"/>
      <c r="M462" s="166"/>
      <c r="N462" s="166"/>
      <c r="O462" s="166"/>
      <c r="P462" s="166"/>
      <c r="Q462" s="166"/>
      <c r="R462" s="166"/>
      <c r="S462" s="166"/>
    </row>
    <row r="463" spans="1:19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320"/>
      <c r="L463" s="166"/>
      <c r="M463" s="166"/>
      <c r="N463" s="166"/>
      <c r="O463" s="166"/>
      <c r="P463" s="166"/>
      <c r="Q463" s="166"/>
      <c r="R463" s="166"/>
      <c r="S463" s="166"/>
    </row>
    <row r="464" spans="1:19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320"/>
      <c r="L464" s="166"/>
      <c r="M464" s="166"/>
      <c r="N464" s="166"/>
      <c r="O464" s="166"/>
      <c r="P464" s="166"/>
      <c r="Q464" s="166"/>
      <c r="R464" s="166"/>
      <c r="S464" s="166"/>
    </row>
    <row r="465" spans="1:19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320"/>
      <c r="L465" s="166"/>
      <c r="M465" s="166"/>
      <c r="N465" s="166"/>
      <c r="O465" s="166"/>
      <c r="P465" s="166"/>
      <c r="Q465" s="166"/>
      <c r="R465" s="166"/>
      <c r="S465" s="166"/>
    </row>
    <row r="466" spans="1:19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320"/>
      <c r="L466" s="166"/>
      <c r="M466" s="166"/>
      <c r="N466" s="166"/>
      <c r="O466" s="166"/>
      <c r="P466" s="166"/>
      <c r="Q466" s="166"/>
      <c r="R466" s="166"/>
      <c r="S466" s="166"/>
    </row>
    <row r="467" spans="1:19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320"/>
      <c r="L467" s="166"/>
      <c r="M467" s="166"/>
      <c r="N467" s="166"/>
      <c r="O467" s="166"/>
      <c r="P467" s="166"/>
      <c r="Q467" s="166"/>
      <c r="R467" s="166"/>
      <c r="S467" s="166"/>
    </row>
    <row r="468" spans="1:19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320"/>
      <c r="L468" s="166"/>
      <c r="M468" s="166"/>
      <c r="N468" s="166"/>
      <c r="O468" s="166"/>
      <c r="P468" s="166"/>
      <c r="Q468" s="166"/>
      <c r="R468" s="166"/>
      <c r="S468" s="166"/>
    </row>
    <row r="469" spans="1:19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320"/>
      <c r="L469" s="166"/>
      <c r="M469" s="166"/>
      <c r="N469" s="166"/>
      <c r="O469" s="166"/>
      <c r="P469" s="166"/>
      <c r="Q469" s="166"/>
      <c r="R469" s="166"/>
      <c r="S469" s="166"/>
    </row>
    <row r="470" spans="1:19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320"/>
      <c r="L470" s="166"/>
      <c r="M470" s="166"/>
      <c r="N470" s="166"/>
      <c r="O470" s="166"/>
      <c r="P470" s="166"/>
      <c r="Q470" s="166"/>
      <c r="R470" s="166"/>
      <c r="S470" s="166"/>
    </row>
    <row r="471" spans="1:19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320"/>
      <c r="L471" s="166"/>
      <c r="M471" s="166"/>
      <c r="N471" s="166"/>
      <c r="O471" s="166"/>
      <c r="P471" s="166"/>
      <c r="Q471" s="166"/>
      <c r="R471" s="166"/>
      <c r="S471" s="166"/>
    </row>
    <row r="472" spans="1:19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320"/>
      <c r="L472" s="166"/>
      <c r="M472" s="166"/>
      <c r="N472" s="166"/>
      <c r="O472" s="166"/>
      <c r="P472" s="166"/>
      <c r="Q472" s="166"/>
      <c r="R472" s="166"/>
      <c r="S472" s="166"/>
    </row>
    <row r="473" spans="1:19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320"/>
      <c r="L473" s="166"/>
      <c r="M473" s="166"/>
      <c r="N473" s="166"/>
      <c r="O473" s="166"/>
      <c r="P473" s="166"/>
      <c r="Q473" s="166"/>
      <c r="R473" s="166"/>
      <c r="S473" s="166"/>
    </row>
    <row r="474" spans="1:19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320"/>
      <c r="L474" s="166"/>
      <c r="M474" s="166"/>
      <c r="N474" s="166"/>
      <c r="O474" s="166"/>
      <c r="P474" s="166"/>
      <c r="Q474" s="166"/>
      <c r="R474" s="166"/>
      <c r="S474" s="166"/>
    </row>
    <row r="475" spans="1:19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320"/>
      <c r="L475" s="166"/>
      <c r="M475" s="166"/>
      <c r="N475" s="166"/>
      <c r="O475" s="166"/>
      <c r="P475" s="166"/>
      <c r="Q475" s="166"/>
      <c r="R475" s="166"/>
      <c r="S475" s="166"/>
    </row>
    <row r="476" spans="1:19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320"/>
      <c r="L476" s="166"/>
      <c r="M476" s="166"/>
      <c r="N476" s="166"/>
      <c r="O476" s="166"/>
      <c r="P476" s="166"/>
      <c r="Q476" s="166"/>
      <c r="R476" s="166"/>
      <c r="S476" s="166"/>
    </row>
    <row r="477" spans="1:19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320"/>
      <c r="L477" s="166"/>
      <c r="M477" s="166"/>
      <c r="N477" s="166"/>
      <c r="O477" s="166"/>
      <c r="P477" s="166"/>
      <c r="Q477" s="166"/>
      <c r="R477" s="166"/>
      <c r="S477" s="166"/>
    </row>
    <row r="478" spans="1:19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320"/>
      <c r="L478" s="166"/>
      <c r="M478" s="166"/>
      <c r="N478" s="166"/>
      <c r="O478" s="166"/>
      <c r="P478" s="166"/>
      <c r="Q478" s="166"/>
      <c r="R478" s="166"/>
      <c r="S478" s="166"/>
    </row>
    <row r="479" spans="1:19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320"/>
      <c r="L479" s="166"/>
      <c r="M479" s="166"/>
      <c r="N479" s="166"/>
      <c r="O479" s="166"/>
      <c r="P479" s="166"/>
      <c r="Q479" s="166"/>
      <c r="R479" s="166"/>
      <c r="S479" s="166"/>
    </row>
    <row r="480" spans="1:19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320"/>
      <c r="L480" s="166"/>
      <c r="M480" s="166"/>
      <c r="N480" s="166"/>
      <c r="O480" s="166"/>
      <c r="P480" s="166"/>
      <c r="Q480" s="166"/>
      <c r="R480" s="166"/>
      <c r="S480" s="166"/>
    </row>
    <row r="481" spans="1:19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320"/>
      <c r="L481" s="166"/>
      <c r="M481" s="166"/>
      <c r="N481" s="166"/>
      <c r="O481" s="166"/>
      <c r="P481" s="166"/>
      <c r="Q481" s="166"/>
      <c r="R481" s="166"/>
      <c r="S481" s="166"/>
    </row>
    <row r="482" spans="1:19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320"/>
      <c r="L482" s="166"/>
      <c r="M482" s="166"/>
      <c r="N482" s="166"/>
      <c r="O482" s="166"/>
      <c r="P482" s="166"/>
      <c r="Q482" s="166"/>
      <c r="R482" s="166"/>
      <c r="S482" s="166"/>
    </row>
    <row r="483" spans="1:19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320"/>
      <c r="L483" s="166"/>
      <c r="M483" s="166"/>
      <c r="N483" s="166"/>
      <c r="O483" s="166"/>
      <c r="P483" s="166"/>
      <c r="Q483" s="166"/>
      <c r="R483" s="166"/>
      <c r="S483" s="166"/>
    </row>
    <row r="484" spans="1:19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320"/>
      <c r="L484" s="166"/>
      <c r="M484" s="166"/>
      <c r="N484" s="166"/>
      <c r="O484" s="166"/>
      <c r="P484" s="166"/>
      <c r="Q484" s="166"/>
      <c r="R484" s="166"/>
      <c r="S484" s="166"/>
    </row>
    <row r="485" spans="1:19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320"/>
      <c r="L485" s="166"/>
      <c r="M485" s="166"/>
      <c r="N485" s="166"/>
      <c r="O485" s="166"/>
      <c r="P485" s="166"/>
      <c r="Q485" s="166"/>
      <c r="R485" s="166"/>
      <c r="S485" s="166"/>
    </row>
    <row r="486" spans="1:19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320"/>
      <c r="L486" s="166"/>
      <c r="M486" s="166"/>
      <c r="N486" s="166"/>
      <c r="O486" s="166"/>
      <c r="P486" s="166"/>
      <c r="Q486" s="166"/>
      <c r="R486" s="166"/>
      <c r="S486" s="166"/>
    </row>
    <row r="487" spans="1:19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320"/>
      <c r="L487" s="166"/>
      <c r="M487" s="166"/>
      <c r="N487" s="166"/>
      <c r="O487" s="166"/>
      <c r="P487" s="166"/>
      <c r="Q487" s="166"/>
      <c r="R487" s="166"/>
      <c r="S487" s="166"/>
    </row>
    <row r="488" spans="1:19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320"/>
      <c r="L488" s="166"/>
      <c r="M488" s="166"/>
      <c r="N488" s="166"/>
      <c r="O488" s="166"/>
      <c r="P488" s="166"/>
      <c r="Q488" s="166"/>
      <c r="R488" s="166"/>
      <c r="S488" s="166"/>
    </row>
    <row r="489" spans="1:19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320"/>
      <c r="L489" s="166"/>
      <c r="M489" s="166"/>
      <c r="N489" s="166"/>
      <c r="O489" s="166"/>
      <c r="P489" s="166"/>
      <c r="Q489" s="166"/>
      <c r="R489" s="166"/>
      <c r="S489" s="166"/>
    </row>
    <row r="490" spans="1:19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320"/>
      <c r="L490" s="166"/>
      <c r="M490" s="166"/>
      <c r="N490" s="166"/>
      <c r="O490" s="166"/>
      <c r="P490" s="166"/>
      <c r="Q490" s="166"/>
      <c r="R490" s="166"/>
      <c r="S490" s="166"/>
    </row>
    <row r="491" spans="1:19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320"/>
      <c r="L491" s="166"/>
      <c r="M491" s="166"/>
      <c r="N491" s="166"/>
      <c r="O491" s="166"/>
      <c r="P491" s="166"/>
      <c r="Q491" s="166"/>
      <c r="R491" s="166"/>
      <c r="S491" s="166"/>
    </row>
    <row r="492" spans="1:19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320"/>
      <c r="L492" s="166"/>
      <c r="M492" s="166"/>
      <c r="N492" s="166"/>
      <c r="O492" s="166"/>
      <c r="P492" s="166"/>
      <c r="Q492" s="166"/>
      <c r="R492" s="166"/>
      <c r="S492" s="166"/>
    </row>
    <row r="493" spans="1:19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320"/>
      <c r="L493" s="166"/>
      <c r="M493" s="166"/>
      <c r="N493" s="166"/>
      <c r="O493" s="166"/>
      <c r="P493" s="166"/>
      <c r="Q493" s="166"/>
      <c r="R493" s="166"/>
      <c r="S493" s="166"/>
    </row>
    <row r="494" spans="1:19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320"/>
      <c r="L494" s="166"/>
      <c r="M494" s="166"/>
      <c r="N494" s="166"/>
      <c r="O494" s="166"/>
      <c r="P494" s="166"/>
      <c r="Q494" s="166"/>
      <c r="R494" s="166"/>
      <c r="S494" s="166"/>
    </row>
    <row r="495" spans="1:19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320"/>
      <c r="L495" s="166"/>
      <c r="M495" s="166"/>
      <c r="N495" s="166"/>
      <c r="O495" s="166"/>
      <c r="P495" s="166"/>
      <c r="Q495" s="166"/>
      <c r="R495" s="166"/>
      <c r="S495" s="166"/>
    </row>
    <row r="496" spans="1:19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320"/>
      <c r="L496" s="166"/>
      <c r="M496" s="166"/>
      <c r="N496" s="166"/>
      <c r="O496" s="166"/>
      <c r="P496" s="166"/>
      <c r="Q496" s="166"/>
      <c r="R496" s="166"/>
      <c r="S496" s="166"/>
    </row>
    <row r="497" spans="1:19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320"/>
      <c r="L497" s="166"/>
      <c r="M497" s="166"/>
      <c r="N497" s="166"/>
      <c r="O497" s="166"/>
      <c r="P497" s="166"/>
      <c r="Q497" s="166"/>
      <c r="R497" s="166"/>
      <c r="S497" s="166"/>
    </row>
    <row r="498" spans="1:19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320"/>
      <c r="L498" s="166"/>
      <c r="M498" s="166"/>
      <c r="N498" s="166"/>
      <c r="O498" s="166"/>
      <c r="P498" s="166"/>
      <c r="Q498" s="166"/>
      <c r="R498" s="166"/>
      <c r="S498" s="166"/>
    </row>
    <row r="499" spans="1:19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320"/>
      <c r="L499" s="166"/>
      <c r="M499" s="166"/>
      <c r="N499" s="166"/>
      <c r="O499" s="166"/>
      <c r="P499" s="166"/>
      <c r="Q499" s="166"/>
      <c r="R499" s="166"/>
      <c r="S499" s="166"/>
    </row>
    <row r="500" spans="1:19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320"/>
      <c r="L500" s="166"/>
      <c r="M500" s="166"/>
      <c r="N500" s="166"/>
      <c r="O500" s="166"/>
      <c r="P500" s="166"/>
      <c r="Q500" s="166"/>
      <c r="R500" s="166"/>
      <c r="S500" s="166"/>
    </row>
    <row r="501" spans="1:19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320"/>
      <c r="L501" s="166"/>
      <c r="M501" s="166"/>
      <c r="N501" s="166"/>
      <c r="O501" s="166"/>
      <c r="P501" s="166"/>
      <c r="Q501" s="166"/>
      <c r="R501" s="166"/>
      <c r="S501" s="166"/>
    </row>
    <row r="502" spans="1:19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320"/>
      <c r="L502" s="166"/>
      <c r="M502" s="166"/>
      <c r="N502" s="166"/>
      <c r="O502" s="166"/>
      <c r="P502" s="166"/>
      <c r="Q502" s="166"/>
      <c r="R502" s="166"/>
      <c r="S502" s="166"/>
    </row>
    <row r="503" spans="1:19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320"/>
      <c r="L503" s="166"/>
      <c r="M503" s="166"/>
      <c r="N503" s="166"/>
      <c r="O503" s="166"/>
      <c r="P503" s="166"/>
      <c r="Q503" s="166"/>
      <c r="R503" s="166"/>
      <c r="S503" s="166"/>
    </row>
    <row r="504" spans="1:19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320"/>
      <c r="L504" s="166"/>
      <c r="M504" s="166"/>
      <c r="N504" s="166"/>
      <c r="O504" s="166"/>
      <c r="P504" s="166"/>
      <c r="Q504" s="166"/>
      <c r="R504" s="166"/>
      <c r="S504" s="166"/>
    </row>
    <row r="505" spans="1:19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320"/>
      <c r="L505" s="166"/>
      <c r="M505" s="166"/>
      <c r="N505" s="166"/>
      <c r="O505" s="166"/>
      <c r="P505" s="166"/>
      <c r="Q505" s="166"/>
      <c r="R505" s="166"/>
      <c r="S505" s="166"/>
    </row>
    <row r="506" spans="1:19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320"/>
      <c r="L506" s="166"/>
      <c r="M506" s="166"/>
      <c r="N506" s="166"/>
      <c r="O506" s="166"/>
      <c r="P506" s="166"/>
      <c r="Q506" s="166"/>
      <c r="R506" s="166"/>
      <c r="S506" s="166"/>
    </row>
    <row r="507" spans="1:19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320"/>
      <c r="L507" s="166"/>
      <c r="M507" s="166"/>
      <c r="N507" s="166"/>
      <c r="O507" s="166"/>
      <c r="P507" s="166"/>
      <c r="Q507" s="166"/>
      <c r="R507" s="166"/>
      <c r="S507" s="166"/>
    </row>
    <row r="508" spans="1:19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320"/>
      <c r="L508" s="166"/>
      <c r="M508" s="166"/>
      <c r="N508" s="166"/>
      <c r="O508" s="166"/>
      <c r="P508" s="166"/>
      <c r="Q508" s="166"/>
      <c r="R508" s="166"/>
      <c r="S508" s="166"/>
    </row>
    <row r="509" spans="1:19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320"/>
      <c r="L509" s="166"/>
      <c r="M509" s="166"/>
      <c r="N509" s="166"/>
      <c r="O509" s="166"/>
      <c r="P509" s="166"/>
      <c r="Q509" s="166"/>
      <c r="R509" s="166"/>
      <c r="S509" s="166"/>
    </row>
    <row r="510" spans="1:19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320"/>
      <c r="L510" s="166"/>
      <c r="M510" s="166"/>
      <c r="N510" s="166"/>
      <c r="O510" s="166"/>
      <c r="P510" s="166"/>
      <c r="Q510" s="166"/>
      <c r="R510" s="166"/>
      <c r="S510" s="166"/>
    </row>
    <row r="511" spans="1:19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320"/>
      <c r="L511" s="166"/>
      <c r="M511" s="166"/>
      <c r="N511" s="166"/>
      <c r="O511" s="166"/>
      <c r="P511" s="166"/>
      <c r="Q511" s="166"/>
      <c r="R511" s="166"/>
      <c r="S511" s="166"/>
    </row>
    <row r="512" spans="1:19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320"/>
      <c r="L512" s="166"/>
      <c r="M512" s="166"/>
      <c r="N512" s="166"/>
      <c r="O512" s="166"/>
      <c r="P512" s="166"/>
      <c r="Q512" s="166"/>
      <c r="R512" s="166"/>
      <c r="S512" s="166"/>
    </row>
    <row r="513" spans="1:19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320"/>
      <c r="L513" s="166"/>
      <c r="M513" s="166"/>
      <c r="N513" s="166"/>
      <c r="O513" s="166"/>
      <c r="P513" s="166"/>
      <c r="Q513" s="166"/>
      <c r="R513" s="166"/>
      <c r="S513" s="166"/>
    </row>
    <row r="514" spans="1:19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320"/>
      <c r="L514" s="166"/>
      <c r="M514" s="166"/>
      <c r="N514" s="166"/>
      <c r="O514" s="166"/>
      <c r="P514" s="166"/>
      <c r="Q514" s="166"/>
      <c r="R514" s="166"/>
      <c r="S514" s="166"/>
    </row>
    <row r="515" spans="1:19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320"/>
      <c r="L515" s="166"/>
      <c r="M515" s="166"/>
      <c r="N515" s="166"/>
      <c r="O515" s="166"/>
      <c r="P515" s="166"/>
      <c r="Q515" s="166"/>
      <c r="R515" s="166"/>
      <c r="S515" s="166"/>
    </row>
    <row r="516" spans="1:19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320"/>
      <c r="L516" s="166"/>
      <c r="M516" s="166"/>
      <c r="N516" s="166"/>
      <c r="O516" s="166"/>
      <c r="P516" s="166"/>
      <c r="Q516" s="166"/>
      <c r="R516" s="166"/>
      <c r="S516" s="166"/>
    </row>
    <row r="517" spans="1:19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320"/>
      <c r="L517" s="166"/>
      <c r="M517" s="166"/>
      <c r="N517" s="166"/>
      <c r="O517" s="166"/>
      <c r="P517" s="166"/>
      <c r="Q517" s="166"/>
      <c r="R517" s="166"/>
      <c r="S517" s="166"/>
    </row>
    <row r="518" spans="1:19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320"/>
      <c r="L518" s="166"/>
      <c r="M518" s="166"/>
      <c r="N518" s="166"/>
      <c r="O518" s="166"/>
      <c r="P518" s="166"/>
      <c r="Q518" s="166"/>
      <c r="R518" s="166"/>
      <c r="S518" s="166"/>
    </row>
    <row r="519" spans="1:19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320"/>
      <c r="L519" s="166"/>
      <c r="M519" s="166"/>
      <c r="N519" s="166"/>
      <c r="O519" s="166"/>
      <c r="P519" s="166"/>
      <c r="Q519" s="166"/>
      <c r="R519" s="166"/>
      <c r="S519" s="166"/>
    </row>
    <row r="520" spans="1:19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320"/>
      <c r="L520" s="166"/>
      <c r="M520" s="166"/>
      <c r="N520" s="166"/>
      <c r="O520" s="166"/>
      <c r="P520" s="166"/>
      <c r="Q520" s="166"/>
      <c r="R520" s="166"/>
      <c r="S520" s="166"/>
    </row>
    <row r="521" spans="1:19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320"/>
      <c r="L521" s="166"/>
      <c r="M521" s="166"/>
      <c r="N521" s="166"/>
      <c r="O521" s="166"/>
      <c r="P521" s="166"/>
      <c r="Q521" s="166"/>
      <c r="R521" s="166"/>
      <c r="S521" s="166"/>
    </row>
    <row r="522" spans="1:19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320"/>
      <c r="L522" s="166"/>
      <c r="M522" s="166"/>
      <c r="N522" s="166"/>
      <c r="O522" s="166"/>
      <c r="P522" s="166"/>
      <c r="Q522" s="166"/>
      <c r="R522" s="166"/>
      <c r="S522" s="166"/>
    </row>
    <row r="523" spans="1:19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320"/>
      <c r="L523" s="166"/>
      <c r="M523" s="166"/>
      <c r="N523" s="166"/>
      <c r="O523" s="166"/>
      <c r="P523" s="166"/>
      <c r="Q523" s="166"/>
      <c r="R523" s="166"/>
      <c r="S523" s="166"/>
    </row>
    <row r="524" spans="1:19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320"/>
      <c r="L524" s="166"/>
      <c r="M524" s="166"/>
      <c r="N524" s="166"/>
      <c r="O524" s="166"/>
      <c r="P524" s="166"/>
      <c r="Q524" s="166"/>
      <c r="R524" s="166"/>
      <c r="S524" s="166"/>
    </row>
    <row r="525" spans="1:19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320"/>
      <c r="L525" s="166"/>
      <c r="M525" s="166"/>
      <c r="N525" s="166"/>
      <c r="O525" s="166"/>
      <c r="P525" s="166"/>
      <c r="Q525" s="166"/>
      <c r="R525" s="166"/>
      <c r="S525" s="166"/>
    </row>
    <row r="526" spans="1:19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320"/>
      <c r="L526" s="166"/>
      <c r="M526" s="166"/>
      <c r="N526" s="166"/>
      <c r="O526" s="166"/>
      <c r="P526" s="166"/>
      <c r="Q526" s="166"/>
      <c r="R526" s="166"/>
      <c r="S526" s="166"/>
    </row>
    <row r="527" spans="1:19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320"/>
      <c r="L527" s="166"/>
      <c r="M527" s="166"/>
      <c r="N527" s="166"/>
      <c r="O527" s="166"/>
      <c r="P527" s="166"/>
      <c r="Q527" s="166"/>
      <c r="R527" s="166"/>
      <c r="S527" s="166"/>
    </row>
    <row r="528" spans="1:19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320"/>
      <c r="L528" s="166"/>
      <c r="M528" s="166"/>
      <c r="N528" s="166"/>
      <c r="O528" s="166"/>
      <c r="P528" s="166"/>
      <c r="Q528" s="166"/>
      <c r="R528" s="166"/>
      <c r="S528" s="166"/>
    </row>
    <row r="529" spans="1:19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320"/>
      <c r="L529" s="166"/>
      <c r="M529" s="166"/>
      <c r="N529" s="166"/>
      <c r="O529" s="166"/>
      <c r="P529" s="166"/>
      <c r="Q529" s="166"/>
      <c r="R529" s="166"/>
      <c r="S529" s="166"/>
    </row>
    <row r="530" spans="1:19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320"/>
      <c r="L530" s="166"/>
      <c r="M530" s="166"/>
      <c r="N530" s="166"/>
      <c r="O530" s="166"/>
      <c r="P530" s="166"/>
      <c r="Q530" s="166"/>
      <c r="R530" s="166"/>
      <c r="S530" s="166"/>
    </row>
    <row r="531" spans="1:19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320"/>
      <c r="L531" s="166"/>
      <c r="M531" s="166"/>
      <c r="N531" s="166"/>
      <c r="O531" s="166"/>
      <c r="P531" s="166"/>
      <c r="Q531" s="166"/>
      <c r="R531" s="166"/>
      <c r="S531" s="166"/>
    </row>
    <row r="532" spans="1:19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320"/>
      <c r="L532" s="166"/>
      <c r="M532" s="166"/>
      <c r="N532" s="166"/>
      <c r="O532" s="166"/>
      <c r="P532" s="166"/>
      <c r="Q532" s="166"/>
      <c r="R532" s="166"/>
      <c r="S532" s="166"/>
    </row>
    <row r="533" spans="1:19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320"/>
      <c r="L533" s="166"/>
      <c r="M533" s="166"/>
      <c r="N533" s="166"/>
      <c r="O533" s="166"/>
      <c r="P533" s="166"/>
      <c r="Q533" s="166"/>
      <c r="R533" s="166"/>
      <c r="S533" s="166"/>
    </row>
    <row r="534" spans="1:19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320"/>
      <c r="L534" s="166"/>
      <c r="M534" s="166"/>
      <c r="N534" s="166"/>
      <c r="O534" s="166"/>
      <c r="P534" s="166"/>
      <c r="Q534" s="166"/>
      <c r="R534" s="166"/>
      <c r="S534" s="166"/>
    </row>
    <row r="535" spans="1:19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320"/>
      <c r="L535" s="166"/>
      <c r="M535" s="166"/>
      <c r="N535" s="166"/>
      <c r="O535" s="166"/>
      <c r="P535" s="166"/>
      <c r="Q535" s="166"/>
      <c r="R535" s="166"/>
      <c r="S535" s="166"/>
    </row>
    <row r="536" spans="1:19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320"/>
      <c r="L536" s="166"/>
      <c r="M536" s="166"/>
      <c r="N536" s="166"/>
      <c r="O536" s="166"/>
      <c r="P536" s="166"/>
      <c r="Q536" s="166"/>
      <c r="R536" s="166"/>
      <c r="S536" s="166"/>
    </row>
    <row r="537" spans="1:19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320"/>
      <c r="L537" s="166"/>
      <c r="M537" s="166"/>
      <c r="N537" s="166"/>
      <c r="O537" s="166"/>
      <c r="P537" s="166"/>
      <c r="Q537" s="166"/>
      <c r="R537" s="166"/>
      <c r="S537" s="166"/>
    </row>
    <row r="538" spans="1:19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320"/>
      <c r="L538" s="166"/>
      <c r="M538" s="166"/>
      <c r="N538" s="166"/>
      <c r="O538" s="166"/>
      <c r="P538" s="166"/>
      <c r="Q538" s="166"/>
      <c r="R538" s="166"/>
      <c r="S538" s="166"/>
    </row>
    <row r="539" spans="1:19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320"/>
      <c r="L539" s="166"/>
      <c r="M539" s="166"/>
      <c r="N539" s="166"/>
      <c r="O539" s="166"/>
      <c r="P539" s="166"/>
      <c r="Q539" s="166"/>
      <c r="R539" s="166"/>
      <c r="S539" s="166"/>
    </row>
    <row r="540" spans="1:19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320"/>
      <c r="L540" s="166"/>
      <c r="M540" s="166"/>
      <c r="N540" s="166"/>
      <c r="O540" s="166"/>
      <c r="P540" s="166"/>
      <c r="Q540" s="166"/>
      <c r="R540" s="166"/>
      <c r="S540" s="166"/>
    </row>
    <row r="541" spans="1:19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320"/>
      <c r="L541" s="166"/>
      <c r="M541" s="166"/>
      <c r="N541" s="166"/>
      <c r="O541" s="166"/>
      <c r="P541" s="166"/>
      <c r="Q541" s="166"/>
      <c r="R541" s="166"/>
      <c r="S541" s="166"/>
    </row>
    <row r="542" spans="1:19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320"/>
      <c r="L542" s="166"/>
      <c r="M542" s="166"/>
      <c r="N542" s="166"/>
      <c r="O542" s="166"/>
      <c r="P542" s="166"/>
      <c r="Q542" s="166"/>
      <c r="R542" s="166"/>
      <c r="S542" s="166"/>
    </row>
    <row r="543" spans="1:19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320"/>
      <c r="L543" s="166"/>
      <c r="M543" s="166"/>
      <c r="N543" s="166"/>
      <c r="O543" s="166"/>
      <c r="P543" s="166"/>
      <c r="Q543" s="166"/>
      <c r="R543" s="166"/>
      <c r="S543" s="166"/>
    </row>
    <row r="544" spans="1:19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320"/>
      <c r="L544" s="166"/>
      <c r="M544" s="166"/>
      <c r="N544" s="166"/>
      <c r="O544" s="166"/>
      <c r="P544" s="166"/>
      <c r="Q544" s="166"/>
      <c r="R544" s="166"/>
      <c r="S544" s="166"/>
    </row>
    <row r="545" spans="1:19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320"/>
      <c r="L545" s="166"/>
      <c r="M545" s="166"/>
      <c r="N545" s="166"/>
      <c r="O545" s="166"/>
      <c r="P545" s="166"/>
      <c r="Q545" s="166"/>
      <c r="R545" s="166"/>
      <c r="S545" s="166"/>
    </row>
    <row r="546" spans="1:19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320"/>
      <c r="L546" s="166"/>
      <c r="M546" s="166"/>
      <c r="N546" s="166"/>
      <c r="O546" s="166"/>
      <c r="P546" s="166"/>
      <c r="Q546" s="166"/>
      <c r="R546" s="166"/>
      <c r="S546" s="166"/>
    </row>
    <row r="547" spans="1:19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320"/>
      <c r="L547" s="166"/>
      <c r="M547" s="166"/>
      <c r="N547" s="166"/>
      <c r="O547" s="166"/>
      <c r="P547" s="166"/>
      <c r="Q547" s="166"/>
      <c r="R547" s="166"/>
      <c r="S547" s="166"/>
    </row>
    <row r="548" spans="1:19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320"/>
      <c r="L548" s="166"/>
      <c r="M548" s="166"/>
      <c r="N548" s="166"/>
      <c r="O548" s="166"/>
      <c r="P548" s="166"/>
      <c r="Q548" s="166"/>
      <c r="R548" s="166"/>
      <c r="S548" s="166"/>
    </row>
    <row r="549" spans="1:19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320"/>
      <c r="L549" s="166"/>
      <c r="M549" s="166"/>
      <c r="N549" s="166"/>
      <c r="O549" s="166"/>
      <c r="P549" s="166"/>
      <c r="Q549" s="166"/>
      <c r="R549" s="166"/>
      <c r="S549" s="166"/>
    </row>
    <row r="550" spans="1:19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320"/>
      <c r="L550" s="166"/>
      <c r="M550" s="166"/>
      <c r="N550" s="166"/>
      <c r="O550" s="166"/>
      <c r="P550" s="166"/>
      <c r="Q550" s="166"/>
      <c r="R550" s="166"/>
      <c r="S550" s="166"/>
    </row>
    <row r="551" spans="1:19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320"/>
      <c r="L551" s="166"/>
      <c r="M551" s="166"/>
      <c r="N551" s="166"/>
      <c r="O551" s="166"/>
      <c r="P551" s="166"/>
      <c r="Q551" s="166"/>
      <c r="R551" s="166"/>
      <c r="S551" s="166"/>
    </row>
    <row r="552" spans="1:19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320"/>
      <c r="L552" s="166"/>
      <c r="M552" s="166"/>
      <c r="N552" s="166"/>
      <c r="O552" s="166"/>
      <c r="P552" s="166"/>
      <c r="Q552" s="166"/>
      <c r="R552" s="166"/>
      <c r="S552" s="166"/>
    </row>
    <row r="553" spans="1:19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320"/>
      <c r="L553" s="166"/>
      <c r="M553" s="166"/>
      <c r="N553" s="166"/>
      <c r="O553" s="166"/>
      <c r="P553" s="166"/>
      <c r="Q553" s="166"/>
      <c r="R553" s="166"/>
      <c r="S553" s="166"/>
    </row>
    <row r="554" spans="1:19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320"/>
      <c r="L554" s="166"/>
      <c r="M554" s="166"/>
      <c r="N554" s="166"/>
      <c r="O554" s="166"/>
      <c r="P554" s="166"/>
      <c r="Q554" s="166"/>
      <c r="R554" s="166"/>
      <c r="S554" s="166"/>
    </row>
    <row r="555" spans="1:19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320"/>
      <c r="L555" s="166"/>
      <c r="M555" s="166"/>
      <c r="N555" s="166"/>
      <c r="O555" s="166"/>
      <c r="P555" s="166"/>
      <c r="Q555" s="166"/>
      <c r="R555" s="166"/>
      <c r="S555" s="166"/>
    </row>
    <row r="556" spans="1:19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320"/>
      <c r="L556" s="166"/>
      <c r="M556" s="166"/>
      <c r="N556" s="166"/>
      <c r="O556" s="166"/>
      <c r="P556" s="166"/>
      <c r="Q556" s="166"/>
      <c r="R556" s="166"/>
      <c r="S556" s="166"/>
    </row>
    <row r="557" spans="1:19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320"/>
      <c r="L557" s="166"/>
      <c r="M557" s="166"/>
      <c r="N557" s="166"/>
      <c r="O557" s="166"/>
      <c r="P557" s="166"/>
      <c r="Q557" s="166"/>
      <c r="R557" s="166"/>
      <c r="S557" s="166"/>
    </row>
    <row r="558" spans="1:19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320"/>
      <c r="L558" s="166"/>
      <c r="M558" s="166"/>
      <c r="N558" s="166"/>
      <c r="O558" s="166"/>
      <c r="P558" s="166"/>
      <c r="Q558" s="166"/>
      <c r="R558" s="166"/>
      <c r="S558" s="166"/>
    </row>
    <row r="559" spans="1:19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320"/>
      <c r="L559" s="166"/>
      <c r="M559" s="166"/>
      <c r="N559" s="166"/>
      <c r="O559" s="166"/>
      <c r="P559" s="166"/>
      <c r="Q559" s="166"/>
      <c r="R559" s="166"/>
      <c r="S559" s="166"/>
    </row>
    <row r="560" spans="1:19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320"/>
      <c r="L560" s="166"/>
      <c r="M560" s="166"/>
      <c r="N560" s="166"/>
      <c r="O560" s="166"/>
      <c r="P560" s="166"/>
      <c r="Q560" s="166"/>
      <c r="R560" s="166"/>
      <c r="S560" s="166"/>
    </row>
    <row r="561" spans="1:19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320"/>
      <c r="L561" s="166"/>
      <c r="M561" s="166"/>
      <c r="N561" s="166"/>
      <c r="O561" s="166"/>
      <c r="P561" s="166"/>
      <c r="Q561" s="166"/>
      <c r="R561" s="166"/>
      <c r="S561" s="166"/>
    </row>
    <row r="562" spans="1:19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320"/>
      <c r="L562" s="166"/>
      <c r="M562" s="166"/>
      <c r="N562" s="166"/>
      <c r="O562" s="166"/>
      <c r="P562" s="166"/>
      <c r="Q562" s="166"/>
      <c r="R562" s="166"/>
      <c r="S562" s="166"/>
    </row>
    <row r="563" spans="1:19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320"/>
      <c r="L563" s="166"/>
      <c r="M563" s="166"/>
      <c r="N563" s="166"/>
      <c r="O563" s="166"/>
      <c r="P563" s="166"/>
      <c r="Q563" s="166"/>
      <c r="R563" s="166"/>
      <c r="S563" s="166"/>
    </row>
    <row r="564" spans="1:19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320"/>
      <c r="L564" s="166"/>
      <c r="M564" s="166"/>
      <c r="N564" s="166"/>
      <c r="O564" s="166"/>
      <c r="P564" s="166"/>
      <c r="Q564" s="166"/>
      <c r="R564" s="166"/>
      <c r="S564" s="166"/>
    </row>
    <row r="565" spans="1:19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320"/>
      <c r="L565" s="166"/>
      <c r="M565" s="166"/>
      <c r="N565" s="166"/>
      <c r="O565" s="166"/>
      <c r="P565" s="166"/>
      <c r="Q565" s="166"/>
      <c r="R565" s="166"/>
      <c r="S565" s="166"/>
    </row>
    <row r="566" spans="1:19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320"/>
      <c r="L566" s="166"/>
      <c r="M566" s="166"/>
      <c r="N566" s="166"/>
      <c r="O566" s="166"/>
      <c r="P566" s="166"/>
      <c r="Q566" s="166"/>
      <c r="R566" s="166"/>
      <c r="S566" s="166"/>
    </row>
    <row r="567" spans="1:19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320"/>
      <c r="L567" s="166"/>
      <c r="M567" s="166"/>
      <c r="N567" s="166"/>
      <c r="O567" s="166"/>
      <c r="P567" s="166"/>
      <c r="Q567" s="166"/>
      <c r="R567" s="166"/>
      <c r="S567" s="166"/>
    </row>
    <row r="568" spans="1:19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320"/>
      <c r="L568" s="166"/>
      <c r="M568" s="166"/>
      <c r="N568" s="166"/>
      <c r="O568" s="166"/>
      <c r="P568" s="166"/>
      <c r="Q568" s="166"/>
      <c r="R568" s="166"/>
      <c r="S568" s="166"/>
    </row>
    <row r="569" spans="1:19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320"/>
      <c r="L569" s="166"/>
      <c r="M569" s="166"/>
      <c r="N569" s="166"/>
      <c r="O569" s="166"/>
      <c r="P569" s="166"/>
      <c r="Q569" s="166"/>
      <c r="R569" s="166"/>
      <c r="S569" s="166"/>
    </row>
    <row r="570" spans="1:19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320"/>
      <c r="L570" s="166"/>
      <c r="M570" s="166"/>
      <c r="N570" s="166"/>
      <c r="O570" s="166"/>
      <c r="P570" s="166"/>
      <c r="Q570" s="166"/>
      <c r="R570" s="166"/>
      <c r="S570" s="166"/>
    </row>
    <row r="571" spans="1:19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320"/>
      <c r="L571" s="166"/>
      <c r="M571" s="166"/>
      <c r="N571" s="166"/>
      <c r="O571" s="166"/>
      <c r="P571" s="166"/>
      <c r="Q571" s="166"/>
      <c r="R571" s="166"/>
      <c r="S571" s="166"/>
    </row>
    <row r="572" spans="1:19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320"/>
      <c r="L572" s="166"/>
      <c r="M572" s="166"/>
      <c r="N572" s="166"/>
      <c r="O572" s="166"/>
      <c r="P572" s="166"/>
      <c r="Q572" s="166"/>
      <c r="R572" s="166"/>
      <c r="S572" s="166"/>
    </row>
    <row r="573" spans="1:19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320"/>
      <c r="L573" s="166"/>
      <c r="M573" s="166"/>
      <c r="N573" s="166"/>
      <c r="O573" s="166"/>
      <c r="P573" s="166"/>
      <c r="Q573" s="166"/>
      <c r="R573" s="166"/>
      <c r="S573" s="166"/>
    </row>
    <row r="574" spans="1:19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320"/>
      <c r="L574" s="166"/>
      <c r="M574" s="166"/>
      <c r="N574" s="166"/>
      <c r="O574" s="166"/>
      <c r="P574" s="166"/>
      <c r="Q574" s="166"/>
      <c r="R574" s="166"/>
      <c r="S574" s="166"/>
    </row>
    <row r="575" spans="1:19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320"/>
      <c r="L575" s="166"/>
      <c r="M575" s="166"/>
      <c r="N575" s="166"/>
      <c r="O575" s="166"/>
      <c r="P575" s="166"/>
      <c r="Q575" s="166"/>
      <c r="R575" s="166"/>
      <c r="S575" s="166"/>
    </row>
    <row r="576" spans="1:19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320"/>
      <c r="L576" s="166"/>
      <c r="M576" s="166"/>
      <c r="N576" s="166"/>
      <c r="O576" s="166"/>
      <c r="P576" s="166"/>
      <c r="Q576" s="166"/>
      <c r="R576" s="166"/>
      <c r="S576" s="166"/>
    </row>
    <row r="577" spans="1:19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320"/>
      <c r="L577" s="166"/>
      <c r="M577" s="166"/>
      <c r="N577" s="166"/>
      <c r="O577" s="166"/>
      <c r="P577" s="166"/>
      <c r="Q577" s="166"/>
      <c r="R577" s="166"/>
      <c r="S577" s="166"/>
    </row>
    <row r="578" spans="1:19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320"/>
      <c r="L578" s="166"/>
      <c r="M578" s="166"/>
      <c r="N578" s="166"/>
      <c r="O578" s="166"/>
      <c r="P578" s="166"/>
      <c r="Q578" s="166"/>
      <c r="R578" s="166"/>
      <c r="S578" s="166"/>
    </row>
    <row r="579" spans="1:19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320"/>
      <c r="L579" s="166"/>
      <c r="M579" s="166"/>
      <c r="N579" s="166"/>
      <c r="O579" s="166"/>
      <c r="P579" s="166"/>
      <c r="Q579" s="166"/>
      <c r="R579" s="166"/>
      <c r="S579" s="166"/>
    </row>
    <row r="580" spans="1:19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320"/>
      <c r="L580" s="166"/>
      <c r="M580" s="166"/>
      <c r="N580" s="166"/>
      <c r="O580" s="166"/>
      <c r="P580" s="166"/>
      <c r="Q580" s="166"/>
      <c r="R580" s="166"/>
      <c r="S580" s="166"/>
    </row>
    <row r="581" spans="1:19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320"/>
      <c r="L581" s="166"/>
      <c r="M581" s="166"/>
      <c r="N581" s="166"/>
      <c r="O581" s="166"/>
      <c r="P581" s="166"/>
      <c r="Q581" s="166"/>
      <c r="R581" s="166"/>
      <c r="S581" s="166"/>
    </row>
    <row r="582" spans="1:19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320"/>
      <c r="L582" s="166"/>
      <c r="M582" s="166"/>
      <c r="N582" s="166"/>
      <c r="O582" s="166"/>
      <c r="P582" s="166"/>
      <c r="Q582" s="166"/>
      <c r="R582" s="166"/>
      <c r="S582" s="166"/>
    </row>
    <row r="583" spans="1:19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320"/>
      <c r="L583" s="166"/>
      <c r="M583" s="166"/>
      <c r="N583" s="166"/>
      <c r="O583" s="166"/>
      <c r="P583" s="166"/>
      <c r="Q583" s="166"/>
      <c r="R583" s="166"/>
      <c r="S583" s="166"/>
    </row>
    <row r="584" spans="1:19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320"/>
      <c r="L584" s="166"/>
      <c r="M584" s="166"/>
      <c r="N584" s="166"/>
      <c r="O584" s="166"/>
      <c r="P584" s="166"/>
      <c r="Q584" s="166"/>
      <c r="R584" s="166"/>
      <c r="S584" s="166"/>
    </row>
    <row r="585" spans="1:19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320"/>
      <c r="L585" s="166"/>
      <c r="M585" s="166"/>
      <c r="N585" s="166"/>
      <c r="O585" s="166"/>
      <c r="P585" s="166"/>
      <c r="Q585" s="166"/>
      <c r="R585" s="166"/>
      <c r="S585" s="166"/>
    </row>
    <row r="586" spans="1:19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320"/>
      <c r="L586" s="166"/>
      <c r="M586" s="166"/>
      <c r="N586" s="166"/>
      <c r="O586" s="166"/>
      <c r="P586" s="166"/>
      <c r="Q586" s="166"/>
      <c r="R586" s="166"/>
      <c r="S586" s="166"/>
    </row>
    <row r="587" spans="1:19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320"/>
      <c r="L587" s="166"/>
      <c r="M587" s="166"/>
      <c r="N587" s="166"/>
      <c r="O587" s="166"/>
      <c r="P587" s="166"/>
      <c r="Q587" s="166"/>
      <c r="R587" s="166"/>
      <c r="S587" s="166"/>
    </row>
    <row r="588" spans="1:19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320"/>
      <c r="L588" s="166"/>
      <c r="M588" s="166"/>
      <c r="N588" s="166"/>
      <c r="O588" s="166"/>
      <c r="P588" s="166"/>
      <c r="Q588" s="166"/>
      <c r="R588" s="166"/>
      <c r="S588" s="166"/>
    </row>
    <row r="589" spans="1:19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320"/>
      <c r="L589" s="166"/>
      <c r="M589" s="166"/>
      <c r="N589" s="166"/>
      <c r="O589" s="166"/>
      <c r="P589" s="166"/>
      <c r="Q589" s="166"/>
      <c r="R589" s="166"/>
      <c r="S589" s="166"/>
    </row>
    <row r="590" spans="1:19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320"/>
      <c r="L590" s="166"/>
      <c r="M590" s="166"/>
      <c r="N590" s="166"/>
      <c r="O590" s="166"/>
      <c r="P590" s="166"/>
      <c r="Q590" s="166"/>
      <c r="R590" s="166"/>
      <c r="S590" s="166"/>
    </row>
    <row r="591" spans="1:19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320"/>
      <c r="L591" s="166"/>
      <c r="M591" s="166"/>
      <c r="N591" s="166"/>
      <c r="O591" s="166"/>
      <c r="P591" s="166"/>
      <c r="Q591" s="166"/>
      <c r="R591" s="166"/>
      <c r="S591" s="166"/>
    </row>
    <row r="592" spans="1:19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320"/>
      <c r="L592" s="166"/>
      <c r="M592" s="166"/>
      <c r="N592" s="166"/>
      <c r="O592" s="166"/>
      <c r="P592" s="166"/>
      <c r="Q592" s="166"/>
      <c r="R592" s="166"/>
      <c r="S592" s="166"/>
    </row>
    <row r="593" spans="1:19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320"/>
      <c r="L593" s="166"/>
      <c r="M593" s="166"/>
      <c r="N593" s="166"/>
      <c r="O593" s="166"/>
      <c r="P593" s="166"/>
      <c r="Q593" s="166"/>
      <c r="R593" s="166"/>
      <c r="S593" s="166"/>
    </row>
    <row r="594" spans="1:19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320"/>
      <c r="L594" s="166"/>
      <c r="M594" s="166"/>
      <c r="N594" s="166"/>
      <c r="O594" s="166"/>
      <c r="P594" s="166"/>
      <c r="Q594" s="166"/>
      <c r="R594" s="166"/>
      <c r="S594" s="166"/>
    </row>
    <row r="595" spans="1:19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320"/>
      <c r="L595" s="166"/>
      <c r="M595" s="166"/>
      <c r="N595" s="166"/>
      <c r="O595" s="166"/>
      <c r="P595" s="166"/>
      <c r="Q595" s="166"/>
      <c r="R595" s="166"/>
      <c r="S595" s="166"/>
    </row>
    <row r="596" spans="1:19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320"/>
      <c r="L596" s="166"/>
      <c r="M596" s="166"/>
      <c r="N596" s="166"/>
      <c r="O596" s="166"/>
      <c r="P596" s="166"/>
      <c r="Q596" s="166"/>
      <c r="R596" s="166"/>
      <c r="S596" s="166"/>
    </row>
    <row r="597" spans="1:19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320"/>
      <c r="L597" s="166"/>
      <c r="M597" s="166"/>
      <c r="N597" s="166"/>
      <c r="O597" s="166"/>
      <c r="P597" s="166"/>
      <c r="Q597" s="166"/>
      <c r="R597" s="166"/>
      <c r="S597" s="166"/>
    </row>
    <row r="598" spans="1:19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320"/>
      <c r="L598" s="166"/>
      <c r="M598" s="166"/>
      <c r="N598" s="166"/>
      <c r="O598" s="166"/>
      <c r="P598" s="166"/>
      <c r="Q598" s="166"/>
      <c r="R598" s="166"/>
      <c r="S598" s="166"/>
    </row>
    <row r="599" spans="1:19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320"/>
      <c r="L599" s="166"/>
      <c r="M599" s="166"/>
      <c r="N599" s="166"/>
      <c r="O599" s="166"/>
      <c r="P599" s="166"/>
      <c r="Q599" s="166"/>
      <c r="R599" s="166"/>
      <c r="S599" s="166"/>
    </row>
    <row r="600" spans="1:19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320"/>
      <c r="L600" s="166"/>
      <c r="M600" s="166"/>
      <c r="N600" s="166"/>
      <c r="O600" s="166"/>
      <c r="P600" s="166"/>
      <c r="Q600" s="166"/>
      <c r="R600" s="166"/>
      <c r="S600" s="166"/>
    </row>
    <row r="601" spans="1:19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320"/>
      <c r="L601" s="166"/>
      <c r="M601" s="166"/>
      <c r="N601" s="166"/>
      <c r="O601" s="166"/>
      <c r="P601" s="166"/>
      <c r="Q601" s="166"/>
      <c r="R601" s="166"/>
      <c r="S601" s="166"/>
    </row>
    <row r="602" spans="1:19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320"/>
      <c r="L602" s="166"/>
      <c r="M602" s="166"/>
      <c r="N602" s="166"/>
      <c r="O602" s="166"/>
      <c r="P602" s="166"/>
      <c r="Q602" s="166"/>
      <c r="R602" s="166"/>
      <c r="S602" s="166"/>
    </row>
    <row r="603" spans="1:19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320"/>
      <c r="L603" s="166"/>
      <c r="M603" s="166"/>
      <c r="N603" s="166"/>
      <c r="O603" s="166"/>
      <c r="P603" s="166"/>
      <c r="Q603" s="166"/>
      <c r="R603" s="166"/>
      <c r="S603" s="166"/>
    </row>
    <row r="604" spans="1:19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320"/>
      <c r="L604" s="166"/>
      <c r="M604" s="166"/>
      <c r="N604" s="166"/>
      <c r="O604" s="166"/>
      <c r="P604" s="166"/>
      <c r="Q604" s="166"/>
      <c r="R604" s="166"/>
      <c r="S604" s="166"/>
    </row>
    <row r="605" spans="1:19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320"/>
      <c r="L605" s="166"/>
      <c r="M605" s="166"/>
      <c r="N605" s="166"/>
      <c r="O605" s="166"/>
      <c r="P605" s="166"/>
      <c r="Q605" s="166"/>
      <c r="R605" s="166"/>
      <c r="S605" s="166"/>
    </row>
    <row r="606" spans="1:19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320"/>
      <c r="L606" s="166"/>
      <c r="M606" s="166"/>
      <c r="N606" s="166"/>
      <c r="O606" s="166"/>
      <c r="P606" s="166"/>
      <c r="Q606" s="166"/>
      <c r="R606" s="166"/>
      <c r="S606" s="166"/>
    </row>
    <row r="607" spans="1:19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320"/>
      <c r="L607" s="166"/>
      <c r="M607" s="166"/>
      <c r="N607" s="166"/>
      <c r="O607" s="166"/>
      <c r="P607" s="166"/>
      <c r="Q607" s="166"/>
      <c r="R607" s="166"/>
      <c r="S607" s="166"/>
    </row>
    <row r="608" spans="1:19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320"/>
      <c r="L608" s="166"/>
      <c r="M608" s="166"/>
      <c r="N608" s="166"/>
      <c r="O608" s="166"/>
      <c r="P608" s="166"/>
      <c r="Q608" s="166"/>
      <c r="R608" s="166"/>
      <c r="S608" s="166"/>
    </row>
    <row r="609" spans="1:19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320"/>
      <c r="L609" s="166"/>
      <c r="M609" s="166"/>
      <c r="N609" s="166"/>
      <c r="O609" s="166"/>
      <c r="P609" s="166"/>
      <c r="Q609" s="166"/>
      <c r="R609" s="166"/>
      <c r="S609" s="166"/>
    </row>
    <row r="610" spans="1:19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320"/>
      <c r="L610" s="166"/>
      <c r="M610" s="166"/>
      <c r="N610" s="166"/>
      <c r="O610" s="166"/>
      <c r="P610" s="166"/>
      <c r="Q610" s="166"/>
      <c r="R610" s="166"/>
      <c r="S610" s="166"/>
    </row>
    <row r="611" spans="1:19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320"/>
      <c r="L611" s="166"/>
      <c r="M611" s="166"/>
      <c r="N611" s="166"/>
      <c r="O611" s="166"/>
      <c r="P611" s="166"/>
      <c r="Q611" s="166"/>
      <c r="R611" s="166"/>
      <c r="S611" s="166"/>
    </row>
    <row r="612" spans="1:19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320"/>
      <c r="L612" s="166"/>
      <c r="M612" s="166"/>
      <c r="N612" s="166"/>
      <c r="O612" s="166"/>
      <c r="P612" s="166"/>
      <c r="Q612" s="166"/>
      <c r="R612" s="166"/>
      <c r="S612" s="166"/>
    </row>
    <row r="613" spans="1:19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320"/>
      <c r="L613" s="166"/>
      <c r="M613" s="166"/>
      <c r="N613" s="166"/>
      <c r="O613" s="166"/>
      <c r="P613" s="166"/>
      <c r="Q613" s="166"/>
      <c r="R613" s="166"/>
      <c r="S613" s="166"/>
    </row>
    <row r="614" spans="1:19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320"/>
      <c r="L614" s="166"/>
      <c r="M614" s="166"/>
      <c r="N614" s="166"/>
      <c r="O614" s="166"/>
      <c r="P614" s="166"/>
      <c r="Q614" s="166"/>
      <c r="R614" s="166"/>
      <c r="S614" s="166"/>
    </row>
    <row r="615" spans="1:19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320"/>
      <c r="L615" s="166"/>
      <c r="M615" s="166"/>
      <c r="N615" s="166"/>
      <c r="O615" s="166"/>
      <c r="P615" s="166"/>
      <c r="Q615" s="166"/>
      <c r="R615" s="166"/>
      <c r="S615" s="166"/>
    </row>
    <row r="616" spans="1:19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320"/>
      <c r="L616" s="166"/>
      <c r="M616" s="166"/>
      <c r="N616" s="166"/>
      <c r="O616" s="166"/>
      <c r="P616" s="166"/>
      <c r="Q616" s="166"/>
      <c r="R616" s="166"/>
      <c r="S616" s="166"/>
    </row>
    <row r="617" spans="1:19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320"/>
      <c r="L617" s="166"/>
      <c r="M617" s="166"/>
      <c r="N617" s="166"/>
      <c r="O617" s="166"/>
      <c r="P617" s="166"/>
      <c r="Q617" s="166"/>
      <c r="R617" s="166"/>
      <c r="S617" s="166"/>
    </row>
    <row r="618" spans="1:19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320"/>
      <c r="L618" s="166"/>
      <c r="M618" s="166"/>
      <c r="N618" s="166"/>
      <c r="O618" s="166"/>
      <c r="P618" s="166"/>
      <c r="Q618" s="166"/>
      <c r="R618" s="166"/>
      <c r="S618" s="166"/>
    </row>
    <row r="619" spans="1:19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320"/>
      <c r="L619" s="166"/>
      <c r="M619" s="166"/>
      <c r="N619" s="166"/>
      <c r="O619" s="166"/>
      <c r="P619" s="166"/>
      <c r="Q619" s="166"/>
      <c r="R619" s="166"/>
      <c r="S619" s="166"/>
    </row>
    <row r="620" spans="1:19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320"/>
      <c r="L620" s="166"/>
      <c r="M620" s="166"/>
      <c r="N620" s="166"/>
      <c r="O620" s="166"/>
      <c r="P620" s="166"/>
      <c r="Q620" s="166"/>
      <c r="R620" s="166"/>
      <c r="S620" s="166"/>
    </row>
    <row r="621" spans="1:19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320"/>
      <c r="L621" s="166"/>
      <c r="M621" s="166"/>
      <c r="N621" s="166"/>
      <c r="O621" s="166"/>
      <c r="P621" s="166"/>
      <c r="Q621" s="166"/>
      <c r="R621" s="166"/>
      <c r="S621" s="166"/>
    </row>
    <row r="622" spans="1:19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320"/>
      <c r="L622" s="166"/>
      <c r="M622" s="166"/>
      <c r="N622" s="166"/>
      <c r="O622" s="166"/>
      <c r="P622" s="166"/>
      <c r="Q622" s="166"/>
      <c r="R622" s="166"/>
      <c r="S622" s="166"/>
    </row>
    <row r="623" spans="1:19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320"/>
      <c r="L623" s="166"/>
      <c r="M623" s="166"/>
      <c r="N623" s="166"/>
      <c r="O623" s="166"/>
      <c r="P623" s="166"/>
      <c r="Q623" s="166"/>
      <c r="R623" s="166"/>
      <c r="S623" s="166"/>
    </row>
    <row r="624" spans="1:19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320"/>
      <c r="L624" s="166"/>
      <c r="M624" s="166"/>
      <c r="N624" s="166"/>
      <c r="O624" s="166"/>
      <c r="P624" s="166"/>
      <c r="Q624" s="166"/>
      <c r="R624" s="166"/>
      <c r="S624" s="166"/>
    </row>
    <row r="625" spans="1:19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320"/>
      <c r="L625" s="166"/>
      <c r="M625" s="166"/>
      <c r="N625" s="166"/>
      <c r="O625" s="166"/>
      <c r="P625" s="166"/>
      <c r="Q625" s="166"/>
      <c r="R625" s="166"/>
      <c r="S625" s="166"/>
    </row>
    <row r="626" spans="1:19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320"/>
      <c r="L626" s="166"/>
      <c r="M626" s="166"/>
      <c r="N626" s="166"/>
      <c r="O626" s="166"/>
      <c r="P626" s="166"/>
      <c r="Q626" s="166"/>
      <c r="R626" s="166"/>
      <c r="S626" s="166"/>
    </row>
    <row r="627" spans="1:19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320"/>
      <c r="L627" s="166"/>
      <c r="M627" s="166"/>
      <c r="N627" s="166"/>
      <c r="O627" s="166"/>
      <c r="P627" s="166"/>
      <c r="Q627" s="166"/>
      <c r="R627" s="166"/>
      <c r="S627" s="166"/>
    </row>
    <row r="628" spans="1:19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320"/>
      <c r="L628" s="166"/>
      <c r="M628" s="166"/>
      <c r="N628" s="166"/>
      <c r="O628" s="166"/>
      <c r="P628" s="166"/>
      <c r="Q628" s="166"/>
      <c r="R628" s="166"/>
      <c r="S628" s="166"/>
    </row>
    <row r="629" spans="1:19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320"/>
      <c r="L629" s="166"/>
      <c r="M629" s="166"/>
      <c r="N629" s="166"/>
      <c r="O629" s="166"/>
      <c r="P629" s="166"/>
      <c r="Q629" s="166"/>
      <c r="R629" s="166"/>
      <c r="S629" s="166"/>
    </row>
    <row r="630" spans="1:19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320"/>
      <c r="L630" s="166"/>
      <c r="M630" s="166"/>
      <c r="N630" s="166"/>
      <c r="O630" s="166"/>
      <c r="P630" s="166"/>
      <c r="Q630" s="166"/>
      <c r="R630" s="166"/>
      <c r="S630" s="166"/>
    </row>
    <row r="631" spans="1:19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320"/>
      <c r="L631" s="166"/>
      <c r="M631" s="166"/>
      <c r="N631" s="166"/>
      <c r="O631" s="166"/>
      <c r="P631" s="166"/>
      <c r="Q631" s="166"/>
      <c r="R631" s="166"/>
      <c r="S631" s="166"/>
    </row>
    <row r="632" spans="1:19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320"/>
      <c r="L632" s="166"/>
      <c r="M632" s="166"/>
      <c r="N632" s="166"/>
      <c r="O632" s="166"/>
      <c r="P632" s="166"/>
      <c r="Q632" s="166"/>
      <c r="R632" s="166"/>
      <c r="S632" s="166"/>
    </row>
    <row r="633" spans="1:19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320"/>
      <c r="L633" s="166"/>
      <c r="M633" s="166"/>
      <c r="N633" s="166"/>
      <c r="O633" s="166"/>
      <c r="P633" s="166"/>
      <c r="Q633" s="166"/>
      <c r="R633" s="166"/>
      <c r="S633" s="166"/>
    </row>
    <row r="634" spans="1:19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320"/>
      <c r="L634" s="166"/>
      <c r="M634" s="166"/>
      <c r="N634" s="166"/>
      <c r="O634" s="166"/>
      <c r="P634" s="166"/>
      <c r="Q634" s="166"/>
      <c r="R634" s="166"/>
      <c r="S634" s="166"/>
    </row>
    <row r="635" spans="1:19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320"/>
      <c r="L635" s="166"/>
      <c r="M635" s="166"/>
      <c r="N635" s="166"/>
      <c r="O635" s="166"/>
      <c r="P635" s="166"/>
      <c r="Q635" s="166"/>
      <c r="R635" s="166"/>
      <c r="S635" s="166"/>
    </row>
    <row r="636" spans="1:19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320"/>
      <c r="L636" s="166"/>
      <c r="M636" s="166"/>
      <c r="N636" s="166"/>
      <c r="O636" s="166"/>
      <c r="P636" s="166"/>
      <c r="Q636" s="166"/>
      <c r="R636" s="166"/>
      <c r="S636" s="166"/>
    </row>
    <row r="637" spans="1:19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320"/>
      <c r="L637" s="166"/>
      <c r="M637" s="166"/>
      <c r="N637" s="166"/>
      <c r="O637" s="166"/>
      <c r="P637" s="166"/>
      <c r="Q637" s="166"/>
      <c r="R637" s="166"/>
      <c r="S637" s="166"/>
    </row>
    <row r="638" spans="1:19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320"/>
      <c r="L638" s="166"/>
      <c r="M638" s="166"/>
      <c r="N638" s="166"/>
      <c r="O638" s="166"/>
      <c r="P638" s="166"/>
      <c r="Q638" s="166"/>
      <c r="R638" s="166"/>
      <c r="S638" s="166"/>
    </row>
    <row r="639" spans="1:19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320"/>
      <c r="L639" s="166"/>
      <c r="M639" s="166"/>
      <c r="N639" s="166"/>
      <c r="O639" s="166"/>
      <c r="P639" s="166"/>
      <c r="Q639" s="166"/>
      <c r="R639" s="166"/>
      <c r="S639" s="166"/>
    </row>
    <row r="640" spans="1:19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320"/>
      <c r="L640" s="166"/>
      <c r="M640" s="166"/>
      <c r="N640" s="166"/>
      <c r="O640" s="166"/>
      <c r="P640" s="166"/>
      <c r="Q640" s="166"/>
      <c r="R640" s="166"/>
      <c r="S640" s="166"/>
    </row>
    <row r="641" spans="1:19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320"/>
      <c r="L641" s="166"/>
      <c r="M641" s="166"/>
      <c r="N641" s="166"/>
      <c r="O641" s="166"/>
      <c r="P641" s="166"/>
      <c r="Q641" s="166"/>
      <c r="R641" s="166"/>
      <c r="S641" s="166"/>
    </row>
    <row r="642" spans="1:19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320"/>
      <c r="L642" s="166"/>
      <c r="M642" s="166"/>
      <c r="N642" s="166"/>
      <c r="O642" s="166"/>
      <c r="P642" s="166"/>
      <c r="Q642" s="166"/>
      <c r="R642" s="166"/>
      <c r="S642" s="166"/>
    </row>
    <row r="643" spans="1:19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320"/>
      <c r="L643" s="166"/>
      <c r="M643" s="166"/>
      <c r="N643" s="166"/>
      <c r="O643" s="166"/>
      <c r="P643" s="166"/>
      <c r="Q643" s="166"/>
      <c r="R643" s="166"/>
      <c r="S643" s="166"/>
    </row>
    <row r="644" spans="1:19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320"/>
      <c r="L644" s="166"/>
      <c r="M644" s="166"/>
      <c r="N644" s="166"/>
      <c r="O644" s="166"/>
      <c r="P644" s="166"/>
      <c r="Q644" s="166"/>
      <c r="R644" s="166"/>
      <c r="S644" s="166"/>
    </row>
    <row r="645" spans="1:19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320"/>
      <c r="L645" s="166"/>
      <c r="M645" s="166"/>
      <c r="N645" s="166"/>
      <c r="O645" s="166"/>
      <c r="P645" s="166"/>
      <c r="Q645" s="166"/>
      <c r="R645" s="166"/>
      <c r="S645" s="166"/>
    </row>
    <row r="646" spans="1:19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320"/>
      <c r="L646" s="166"/>
      <c r="M646" s="166"/>
      <c r="N646" s="166"/>
      <c r="O646" s="166"/>
      <c r="P646" s="166"/>
      <c r="Q646" s="166"/>
      <c r="R646" s="166"/>
      <c r="S646" s="166"/>
    </row>
    <row r="647" spans="1:19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320"/>
      <c r="L647" s="166"/>
      <c r="M647" s="166"/>
      <c r="N647" s="166"/>
      <c r="O647" s="166"/>
      <c r="P647" s="166"/>
      <c r="Q647" s="166"/>
      <c r="R647" s="166"/>
      <c r="S647" s="166"/>
    </row>
    <row r="648" spans="1:19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320"/>
      <c r="L648" s="166"/>
      <c r="M648" s="166"/>
      <c r="N648" s="166"/>
      <c r="O648" s="166"/>
      <c r="P648" s="166"/>
      <c r="Q648" s="166"/>
      <c r="R648" s="166"/>
      <c r="S648" s="166"/>
    </row>
    <row r="649" spans="1:19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320"/>
      <c r="L649" s="166"/>
      <c r="M649" s="166"/>
      <c r="N649" s="166"/>
      <c r="O649" s="166"/>
      <c r="P649" s="166"/>
      <c r="Q649" s="166"/>
      <c r="R649" s="166"/>
      <c r="S649" s="166"/>
    </row>
    <row r="650" spans="1:19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320"/>
      <c r="L650" s="166"/>
      <c r="M650" s="166"/>
      <c r="N650" s="166"/>
      <c r="O650" s="166"/>
      <c r="P650" s="166"/>
      <c r="Q650" s="166"/>
      <c r="R650" s="166"/>
      <c r="S650" s="166"/>
    </row>
    <row r="651" spans="1:19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320"/>
      <c r="L651" s="166"/>
      <c r="M651" s="166"/>
      <c r="N651" s="166"/>
      <c r="O651" s="166"/>
      <c r="P651" s="166"/>
      <c r="Q651" s="166"/>
      <c r="R651" s="166"/>
      <c r="S651" s="166"/>
    </row>
    <row r="652" spans="1:19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320"/>
      <c r="L652" s="166"/>
      <c r="M652" s="166"/>
      <c r="N652" s="166"/>
      <c r="O652" s="166"/>
      <c r="P652" s="166"/>
      <c r="Q652" s="166"/>
      <c r="R652" s="166"/>
      <c r="S652" s="166"/>
    </row>
    <row r="653" spans="1:19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320"/>
      <c r="L653" s="166"/>
      <c r="M653" s="166"/>
      <c r="N653" s="166"/>
      <c r="O653" s="166"/>
      <c r="P653" s="166"/>
      <c r="Q653" s="166"/>
      <c r="R653" s="166"/>
      <c r="S653" s="166"/>
    </row>
    <row r="654" spans="1:19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320"/>
      <c r="L654" s="166"/>
      <c r="M654" s="166"/>
      <c r="N654" s="166"/>
      <c r="O654" s="166"/>
      <c r="P654" s="166"/>
      <c r="Q654" s="166"/>
      <c r="R654" s="166"/>
      <c r="S654" s="166"/>
    </row>
    <row r="655" spans="1:19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320"/>
      <c r="L655" s="166"/>
      <c r="M655" s="166"/>
      <c r="N655" s="166"/>
      <c r="O655" s="166"/>
      <c r="P655" s="166"/>
      <c r="Q655" s="166"/>
      <c r="R655" s="166"/>
      <c r="S655" s="166"/>
    </row>
    <row r="656" spans="1:19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320"/>
      <c r="L656" s="166"/>
      <c r="M656" s="166"/>
      <c r="N656" s="166"/>
      <c r="O656" s="166"/>
      <c r="P656" s="166"/>
      <c r="Q656" s="166"/>
      <c r="R656" s="166"/>
      <c r="S656" s="166"/>
    </row>
    <row r="657" spans="1:19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320"/>
      <c r="L657" s="166"/>
      <c r="M657" s="166"/>
      <c r="N657" s="166"/>
      <c r="O657" s="166"/>
      <c r="P657" s="166"/>
      <c r="Q657" s="166"/>
      <c r="R657" s="166"/>
      <c r="S657" s="166"/>
    </row>
    <row r="658" spans="1:19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320"/>
      <c r="L658" s="166"/>
      <c r="M658" s="166"/>
      <c r="N658" s="166"/>
      <c r="O658" s="166"/>
      <c r="P658" s="166"/>
      <c r="Q658" s="166"/>
      <c r="R658" s="166"/>
      <c r="S658" s="166"/>
    </row>
    <row r="659" spans="1:19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320"/>
      <c r="L659" s="166"/>
      <c r="M659" s="166"/>
      <c r="N659" s="166"/>
      <c r="O659" s="166"/>
      <c r="P659" s="166"/>
      <c r="Q659" s="166"/>
      <c r="R659" s="166"/>
      <c r="S659" s="166"/>
    </row>
    <row r="660" spans="1:19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320"/>
      <c r="L660" s="166"/>
      <c r="M660" s="166"/>
      <c r="N660" s="166"/>
      <c r="O660" s="166"/>
      <c r="P660" s="166"/>
      <c r="Q660" s="166"/>
      <c r="R660" s="166"/>
      <c r="S660" s="166"/>
    </row>
    <row r="661" spans="1:19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320"/>
      <c r="L661" s="166"/>
      <c r="M661" s="166"/>
      <c r="N661" s="166"/>
      <c r="O661" s="166"/>
      <c r="P661" s="166"/>
      <c r="Q661" s="166"/>
      <c r="R661" s="166"/>
      <c r="S661" s="166"/>
    </row>
    <row r="662" spans="1:19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320"/>
      <c r="L662" s="166"/>
      <c r="M662" s="166"/>
      <c r="N662" s="166"/>
      <c r="O662" s="166"/>
      <c r="P662" s="166"/>
      <c r="Q662" s="166"/>
      <c r="R662" s="166"/>
      <c r="S662" s="166"/>
    </row>
    <row r="663" spans="1:19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320"/>
      <c r="L663" s="166"/>
      <c r="M663" s="166"/>
      <c r="N663" s="166"/>
      <c r="O663" s="166"/>
      <c r="P663" s="166"/>
      <c r="Q663" s="166"/>
      <c r="R663" s="166"/>
      <c r="S663" s="166"/>
    </row>
    <row r="664" spans="1:19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320"/>
      <c r="L664" s="166"/>
      <c r="M664" s="166"/>
      <c r="N664" s="166"/>
      <c r="O664" s="166"/>
      <c r="P664" s="166"/>
      <c r="Q664" s="166"/>
      <c r="R664" s="166"/>
      <c r="S664" s="166"/>
    </row>
    <row r="665" spans="1:19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320"/>
      <c r="L665" s="166"/>
      <c r="M665" s="166"/>
      <c r="N665" s="166"/>
      <c r="O665" s="166"/>
      <c r="P665" s="166"/>
      <c r="Q665" s="166"/>
      <c r="R665" s="166"/>
      <c r="S665" s="166"/>
    </row>
    <row r="666" spans="1:19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320"/>
      <c r="L666" s="166"/>
      <c r="M666" s="166"/>
      <c r="N666" s="166"/>
      <c r="O666" s="166"/>
      <c r="P666" s="166"/>
      <c r="Q666" s="166"/>
      <c r="R666" s="166"/>
      <c r="S666" s="166"/>
    </row>
    <row r="667" spans="1:19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320"/>
      <c r="L667" s="166"/>
      <c r="M667" s="166"/>
      <c r="N667" s="166"/>
      <c r="O667" s="166"/>
      <c r="P667" s="166"/>
      <c r="Q667" s="166"/>
      <c r="R667" s="166"/>
      <c r="S667" s="166"/>
    </row>
    <row r="668" spans="1:19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320"/>
      <c r="L668" s="166"/>
      <c r="M668" s="166"/>
      <c r="N668" s="166"/>
      <c r="O668" s="166"/>
      <c r="P668" s="166"/>
      <c r="Q668" s="166"/>
      <c r="R668" s="166"/>
      <c r="S668" s="166"/>
    </row>
    <row r="669" spans="1:19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320"/>
      <c r="L669" s="166"/>
      <c r="M669" s="166"/>
      <c r="N669" s="166"/>
      <c r="O669" s="166"/>
      <c r="P669" s="166"/>
      <c r="Q669" s="166"/>
      <c r="R669" s="166"/>
      <c r="S669" s="166"/>
    </row>
    <row r="670" spans="1:19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320"/>
      <c r="L670" s="166"/>
      <c r="M670" s="166"/>
      <c r="N670" s="166"/>
      <c r="O670" s="166"/>
      <c r="P670" s="166"/>
      <c r="Q670" s="166"/>
      <c r="R670" s="166"/>
      <c r="S670" s="166"/>
    </row>
    <row r="671" spans="1:19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320"/>
      <c r="L671" s="166"/>
      <c r="M671" s="166"/>
      <c r="N671" s="166"/>
      <c r="O671" s="166"/>
      <c r="P671" s="166"/>
      <c r="Q671" s="166"/>
      <c r="R671" s="166"/>
      <c r="S671" s="166"/>
    </row>
    <row r="672" spans="1:19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320"/>
      <c r="L672" s="166"/>
      <c r="M672" s="166"/>
      <c r="N672" s="166"/>
      <c r="O672" s="166"/>
      <c r="P672" s="166"/>
      <c r="Q672" s="166"/>
      <c r="R672" s="166"/>
      <c r="S672" s="166"/>
    </row>
    <row r="673" spans="1:19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320"/>
      <c r="L673" s="166"/>
      <c r="M673" s="166"/>
      <c r="N673" s="166"/>
      <c r="O673" s="166"/>
      <c r="P673" s="166"/>
      <c r="Q673" s="166"/>
      <c r="R673" s="166"/>
      <c r="S673" s="166"/>
    </row>
    <row r="674" spans="1:19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320"/>
      <c r="L674" s="166"/>
      <c r="M674" s="166"/>
      <c r="N674" s="166"/>
      <c r="O674" s="166"/>
      <c r="P674" s="166"/>
      <c r="Q674" s="166"/>
      <c r="R674" s="166"/>
      <c r="S674" s="166"/>
    </row>
    <row r="675" spans="1:19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320"/>
      <c r="L675" s="166"/>
      <c r="M675" s="166"/>
      <c r="N675" s="166"/>
      <c r="O675" s="166"/>
      <c r="P675" s="166"/>
      <c r="Q675" s="166"/>
      <c r="R675" s="166"/>
      <c r="S675" s="166"/>
    </row>
    <row r="676" spans="1:19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320"/>
      <c r="L676" s="166"/>
      <c r="M676" s="166"/>
      <c r="N676" s="166"/>
      <c r="O676" s="166"/>
      <c r="P676" s="166"/>
      <c r="Q676" s="166"/>
      <c r="R676" s="166"/>
      <c r="S676" s="166"/>
    </row>
    <row r="677" spans="1:19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320"/>
      <c r="L677" s="166"/>
      <c r="M677" s="166"/>
      <c r="N677" s="166"/>
      <c r="O677" s="166"/>
      <c r="P677" s="166"/>
      <c r="Q677" s="166"/>
      <c r="R677" s="166"/>
      <c r="S677" s="166"/>
    </row>
    <row r="678" spans="1:19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320"/>
      <c r="L678" s="166"/>
      <c r="M678" s="166"/>
      <c r="N678" s="166"/>
      <c r="O678" s="166"/>
      <c r="P678" s="166"/>
      <c r="Q678" s="166"/>
      <c r="R678" s="166"/>
      <c r="S678" s="166"/>
    </row>
    <row r="679" spans="1:19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320"/>
      <c r="L679" s="166"/>
      <c r="M679" s="166"/>
      <c r="N679" s="166"/>
      <c r="O679" s="166"/>
      <c r="P679" s="166"/>
      <c r="Q679" s="166"/>
      <c r="R679" s="166"/>
      <c r="S679" s="166"/>
    </row>
    <row r="680" spans="1:19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320"/>
      <c r="L680" s="166"/>
      <c r="M680" s="166"/>
      <c r="N680" s="166"/>
      <c r="O680" s="166"/>
      <c r="P680" s="166"/>
      <c r="Q680" s="166"/>
      <c r="R680" s="166"/>
      <c r="S680" s="166"/>
    </row>
    <row r="681" spans="1:19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320"/>
      <c r="L681" s="166"/>
      <c r="M681" s="166"/>
      <c r="N681" s="166"/>
      <c r="O681" s="166"/>
      <c r="P681" s="166"/>
      <c r="Q681" s="166"/>
      <c r="R681" s="166"/>
      <c r="S681" s="166"/>
    </row>
    <row r="682" spans="1:19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320"/>
      <c r="L682" s="166"/>
      <c r="M682" s="166"/>
      <c r="N682" s="166"/>
      <c r="O682" s="166"/>
      <c r="P682" s="166"/>
      <c r="Q682" s="166"/>
      <c r="R682" s="166"/>
      <c r="S682" s="166"/>
    </row>
    <row r="683" spans="1:19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320"/>
      <c r="L683" s="166"/>
      <c r="M683" s="166"/>
      <c r="N683" s="166"/>
      <c r="O683" s="166"/>
      <c r="P683" s="166"/>
      <c r="Q683" s="166"/>
      <c r="R683" s="166"/>
      <c r="S683" s="166"/>
    </row>
    <row r="684" spans="1:19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320"/>
      <c r="L684" s="166"/>
      <c r="M684" s="166"/>
      <c r="N684" s="166"/>
      <c r="O684" s="166"/>
      <c r="P684" s="166"/>
      <c r="Q684" s="166"/>
      <c r="R684" s="166"/>
      <c r="S684" s="166"/>
    </row>
    <row r="685" spans="1:19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320"/>
      <c r="L685" s="166"/>
      <c r="M685" s="166"/>
      <c r="N685" s="166"/>
      <c r="O685" s="166"/>
      <c r="P685" s="166"/>
      <c r="Q685" s="166"/>
      <c r="R685" s="166"/>
      <c r="S685" s="166"/>
    </row>
    <row r="686" spans="1:19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320"/>
      <c r="L686" s="166"/>
      <c r="M686" s="166"/>
      <c r="N686" s="166"/>
      <c r="O686" s="166"/>
      <c r="P686" s="166"/>
      <c r="Q686" s="166"/>
      <c r="R686" s="166"/>
      <c r="S686" s="166"/>
    </row>
    <row r="687" spans="1:19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320"/>
      <c r="L687" s="166"/>
      <c r="M687" s="166"/>
      <c r="N687" s="166"/>
      <c r="O687" s="166"/>
      <c r="P687" s="166"/>
      <c r="Q687" s="166"/>
      <c r="R687" s="166"/>
      <c r="S687" s="166"/>
    </row>
    <row r="688" spans="1:19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320"/>
      <c r="L688" s="166"/>
      <c r="M688" s="166"/>
      <c r="N688" s="166"/>
      <c r="O688" s="166"/>
      <c r="P688" s="166"/>
      <c r="Q688" s="166"/>
      <c r="R688" s="166"/>
      <c r="S688" s="166"/>
    </row>
    <row r="689" spans="1:19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320"/>
      <c r="L689" s="166"/>
      <c r="M689" s="166"/>
      <c r="N689" s="166"/>
      <c r="O689" s="166"/>
      <c r="P689" s="166"/>
      <c r="Q689" s="166"/>
      <c r="R689" s="166"/>
      <c r="S689" s="166"/>
    </row>
    <row r="690" spans="1:19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320"/>
      <c r="L690" s="166"/>
      <c r="M690" s="166"/>
      <c r="N690" s="166"/>
      <c r="O690" s="166"/>
      <c r="P690" s="166"/>
      <c r="Q690" s="166"/>
      <c r="R690" s="166"/>
      <c r="S690" s="166"/>
    </row>
    <row r="691" spans="1:19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320"/>
      <c r="L691" s="166"/>
      <c r="M691" s="166"/>
      <c r="N691" s="166"/>
      <c r="O691" s="166"/>
      <c r="P691" s="166"/>
      <c r="Q691" s="166"/>
      <c r="R691" s="166"/>
      <c r="S691" s="166"/>
    </row>
    <row r="692" spans="1:19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320"/>
      <c r="L692" s="166"/>
      <c r="M692" s="166"/>
      <c r="N692" s="166"/>
      <c r="O692" s="166"/>
      <c r="P692" s="166"/>
      <c r="Q692" s="166"/>
      <c r="R692" s="166"/>
      <c r="S692" s="166"/>
    </row>
    <row r="693" spans="1:19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320"/>
      <c r="L693" s="166"/>
      <c r="M693" s="166"/>
      <c r="N693" s="166"/>
      <c r="O693" s="166"/>
      <c r="P693" s="166"/>
      <c r="Q693" s="166"/>
      <c r="R693" s="166"/>
      <c r="S693" s="166"/>
    </row>
    <row r="694" spans="1:19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320"/>
      <c r="L694" s="166"/>
      <c r="M694" s="166"/>
      <c r="N694" s="166"/>
      <c r="O694" s="166"/>
      <c r="P694" s="166"/>
      <c r="Q694" s="166"/>
      <c r="R694" s="166"/>
      <c r="S694" s="166"/>
    </row>
    <row r="695" spans="1:19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320"/>
      <c r="L695" s="166"/>
      <c r="M695" s="166"/>
      <c r="N695" s="166"/>
      <c r="O695" s="166"/>
      <c r="P695" s="166"/>
      <c r="Q695" s="166"/>
      <c r="R695" s="166"/>
      <c r="S695" s="166"/>
    </row>
    <row r="696" spans="1:19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320"/>
      <c r="L696" s="166"/>
      <c r="M696" s="166"/>
      <c r="N696" s="166"/>
      <c r="O696" s="166"/>
      <c r="P696" s="166"/>
      <c r="Q696" s="166"/>
      <c r="R696" s="166"/>
      <c r="S696" s="166"/>
    </row>
    <row r="697" spans="1:19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320"/>
      <c r="L697" s="166"/>
      <c r="M697" s="166"/>
      <c r="N697" s="166"/>
      <c r="O697" s="166"/>
      <c r="P697" s="166"/>
      <c r="Q697" s="166"/>
      <c r="R697" s="166"/>
      <c r="S697" s="166"/>
    </row>
    <row r="698" spans="1:19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320"/>
      <c r="L698" s="166"/>
      <c r="M698" s="166"/>
      <c r="N698" s="166"/>
      <c r="O698" s="166"/>
      <c r="P698" s="166"/>
      <c r="Q698" s="166"/>
      <c r="R698" s="166"/>
      <c r="S698" s="166"/>
    </row>
    <row r="699" spans="1:19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320"/>
      <c r="L699" s="166"/>
      <c r="M699" s="166"/>
      <c r="N699" s="166"/>
      <c r="O699" s="166"/>
      <c r="P699" s="166"/>
      <c r="Q699" s="166"/>
      <c r="R699" s="166"/>
      <c r="S699" s="166"/>
    </row>
    <row r="700" spans="1:19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320"/>
      <c r="L700" s="166"/>
      <c r="M700" s="166"/>
      <c r="N700" s="166"/>
      <c r="O700" s="166"/>
      <c r="P700" s="166"/>
      <c r="Q700" s="166"/>
      <c r="R700" s="166"/>
      <c r="S700" s="166"/>
    </row>
    <row r="701" spans="1:19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320"/>
      <c r="L701" s="166"/>
      <c r="M701" s="166"/>
      <c r="N701" s="166"/>
      <c r="O701" s="166"/>
      <c r="P701" s="166"/>
      <c r="Q701" s="166"/>
      <c r="R701" s="166"/>
      <c r="S701" s="166"/>
    </row>
    <row r="702" spans="1:19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320"/>
      <c r="L702" s="166"/>
      <c r="M702" s="166"/>
      <c r="N702" s="166"/>
      <c r="O702" s="166"/>
      <c r="P702" s="166"/>
      <c r="Q702" s="166"/>
      <c r="R702" s="166"/>
      <c r="S702" s="166"/>
    </row>
    <row r="703" spans="1:19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320"/>
      <c r="L703" s="166"/>
      <c r="M703" s="166"/>
      <c r="N703" s="166"/>
      <c r="O703" s="166"/>
      <c r="P703" s="166"/>
      <c r="Q703" s="166"/>
      <c r="R703" s="166"/>
      <c r="S703" s="166"/>
    </row>
    <row r="704" spans="1:19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320"/>
      <c r="L704" s="166"/>
      <c r="M704" s="166"/>
      <c r="N704" s="166"/>
      <c r="O704" s="166"/>
      <c r="P704" s="166"/>
      <c r="Q704" s="166"/>
      <c r="R704" s="166"/>
      <c r="S704" s="166"/>
    </row>
    <row r="705" spans="1:19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320"/>
      <c r="L705" s="166"/>
      <c r="M705" s="166"/>
      <c r="N705" s="166"/>
      <c r="O705" s="166"/>
      <c r="P705" s="166"/>
      <c r="Q705" s="166"/>
      <c r="R705" s="166"/>
      <c r="S705" s="166"/>
    </row>
    <row r="706" spans="1:19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320"/>
      <c r="L706" s="166"/>
      <c r="M706" s="166"/>
      <c r="N706" s="166"/>
      <c r="O706" s="166"/>
      <c r="P706" s="166"/>
      <c r="Q706" s="166"/>
      <c r="R706" s="166"/>
      <c r="S706" s="166"/>
    </row>
    <row r="707" spans="1:19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320"/>
      <c r="L707" s="166"/>
      <c r="M707" s="166"/>
      <c r="N707" s="166"/>
      <c r="O707" s="166"/>
      <c r="P707" s="166"/>
      <c r="Q707" s="166"/>
      <c r="R707" s="166"/>
      <c r="S707" s="166"/>
    </row>
    <row r="708" spans="1:19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320"/>
      <c r="L708" s="166"/>
      <c r="M708" s="166"/>
      <c r="N708" s="166"/>
      <c r="O708" s="166"/>
      <c r="P708" s="166"/>
      <c r="Q708" s="166"/>
      <c r="R708" s="166"/>
      <c r="S708" s="166"/>
    </row>
    <row r="709" spans="1:19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320"/>
      <c r="L709" s="166"/>
      <c r="M709" s="166"/>
      <c r="N709" s="166"/>
      <c r="O709" s="166"/>
      <c r="P709" s="166"/>
      <c r="Q709" s="166"/>
      <c r="R709" s="166"/>
      <c r="S709" s="166"/>
    </row>
    <row r="710" spans="1:19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320"/>
      <c r="L710" s="166"/>
      <c r="M710" s="166"/>
      <c r="N710" s="166"/>
      <c r="O710" s="166"/>
      <c r="P710" s="166"/>
      <c r="Q710" s="166"/>
      <c r="R710" s="166"/>
      <c r="S710" s="166"/>
    </row>
    <row r="711" spans="1:19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320"/>
      <c r="L711" s="166"/>
      <c r="M711" s="166"/>
      <c r="N711" s="166"/>
      <c r="O711" s="166"/>
      <c r="P711" s="166"/>
      <c r="Q711" s="166"/>
      <c r="R711" s="166"/>
      <c r="S711" s="166"/>
    </row>
    <row r="712" spans="1:19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320"/>
      <c r="L712" s="166"/>
      <c r="M712" s="166"/>
      <c r="N712" s="166"/>
      <c r="O712" s="166"/>
      <c r="P712" s="166"/>
      <c r="Q712" s="166"/>
      <c r="R712" s="166"/>
      <c r="S712" s="166"/>
    </row>
    <row r="713" spans="1:19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320"/>
      <c r="L713" s="166"/>
      <c r="M713" s="166"/>
      <c r="N713" s="166"/>
      <c r="O713" s="166"/>
      <c r="P713" s="166"/>
      <c r="Q713" s="166"/>
      <c r="R713" s="166"/>
      <c r="S713" s="166"/>
    </row>
    <row r="714" spans="1:19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320"/>
      <c r="L714" s="166"/>
      <c r="M714" s="166"/>
      <c r="N714" s="166"/>
      <c r="O714" s="166"/>
      <c r="P714" s="166"/>
      <c r="Q714" s="166"/>
      <c r="R714" s="166"/>
      <c r="S714" s="166"/>
    </row>
    <row r="715" spans="1:19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320"/>
      <c r="L715" s="166"/>
      <c r="M715" s="166"/>
      <c r="N715" s="166"/>
      <c r="O715" s="166"/>
      <c r="P715" s="166"/>
      <c r="Q715" s="166"/>
      <c r="R715" s="166"/>
      <c r="S715" s="166"/>
    </row>
    <row r="716" spans="1:19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320"/>
      <c r="L716" s="166"/>
      <c r="M716" s="166"/>
      <c r="N716" s="166"/>
      <c r="O716" s="166"/>
      <c r="P716" s="166"/>
      <c r="Q716" s="166"/>
      <c r="R716" s="166"/>
      <c r="S716" s="166"/>
    </row>
    <row r="717" spans="1:19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320"/>
      <c r="L717" s="166"/>
      <c r="M717" s="166"/>
      <c r="N717" s="166"/>
      <c r="O717" s="166"/>
      <c r="P717" s="166"/>
      <c r="Q717" s="166"/>
      <c r="R717" s="166"/>
      <c r="S717" s="166"/>
    </row>
    <row r="718" spans="1:19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320"/>
      <c r="L718" s="166"/>
      <c r="M718" s="166"/>
      <c r="N718" s="166"/>
      <c r="O718" s="166"/>
      <c r="P718" s="166"/>
      <c r="Q718" s="166"/>
      <c r="R718" s="166"/>
      <c r="S718" s="166"/>
    </row>
    <row r="719" spans="1:19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320"/>
      <c r="L719" s="166"/>
      <c r="M719" s="166"/>
      <c r="N719" s="166"/>
      <c r="O719" s="166"/>
      <c r="P719" s="166"/>
      <c r="Q719" s="166"/>
      <c r="R719" s="166"/>
      <c r="S719" s="166"/>
    </row>
    <row r="720" spans="1:19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320"/>
      <c r="L720" s="166"/>
      <c r="M720" s="166"/>
      <c r="N720" s="166"/>
      <c r="O720" s="166"/>
      <c r="P720" s="166"/>
      <c r="Q720" s="166"/>
      <c r="R720" s="166"/>
      <c r="S720" s="166"/>
    </row>
    <row r="721" spans="1:19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320"/>
      <c r="L721" s="166"/>
      <c r="M721" s="166"/>
      <c r="N721" s="166"/>
      <c r="O721" s="166"/>
      <c r="P721" s="166"/>
      <c r="Q721" s="166"/>
      <c r="R721" s="166"/>
      <c r="S721" s="166"/>
    </row>
    <row r="722" spans="1:19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320"/>
      <c r="L722" s="166"/>
      <c r="M722" s="166"/>
      <c r="N722" s="166"/>
      <c r="O722" s="166"/>
      <c r="P722" s="166"/>
      <c r="Q722" s="166"/>
      <c r="R722" s="166"/>
      <c r="S722" s="166"/>
    </row>
    <row r="723" spans="1:19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320"/>
      <c r="L723" s="166"/>
      <c r="M723" s="166"/>
      <c r="N723" s="166"/>
      <c r="O723" s="166"/>
      <c r="P723" s="166"/>
      <c r="Q723" s="166"/>
      <c r="R723" s="166"/>
      <c r="S723" s="166"/>
    </row>
    <row r="724" spans="1:19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320"/>
      <c r="L724" s="166"/>
      <c r="M724" s="166"/>
      <c r="N724" s="166"/>
      <c r="O724" s="166"/>
      <c r="P724" s="166"/>
      <c r="Q724" s="166"/>
      <c r="R724" s="166"/>
      <c r="S724" s="166"/>
    </row>
    <row r="725" spans="1:19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320"/>
      <c r="L725" s="166"/>
      <c r="M725" s="166"/>
      <c r="N725" s="166"/>
      <c r="O725" s="166"/>
      <c r="P725" s="166"/>
      <c r="Q725" s="166"/>
      <c r="R725" s="166"/>
      <c r="S725" s="166"/>
    </row>
    <row r="726" spans="1:19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320"/>
      <c r="L726" s="166"/>
      <c r="M726" s="166"/>
      <c r="N726" s="166"/>
      <c r="O726" s="166"/>
      <c r="P726" s="166"/>
      <c r="Q726" s="166"/>
      <c r="R726" s="166"/>
      <c r="S726" s="166"/>
    </row>
    <row r="727" spans="1:19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320"/>
      <c r="L727" s="166"/>
      <c r="M727" s="166"/>
      <c r="N727" s="166"/>
      <c r="O727" s="166"/>
      <c r="P727" s="166"/>
      <c r="Q727" s="166"/>
      <c r="R727" s="166"/>
      <c r="S727" s="166"/>
    </row>
    <row r="728" spans="1:19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320"/>
      <c r="L728" s="166"/>
      <c r="M728" s="166"/>
      <c r="N728" s="166"/>
      <c r="O728" s="166"/>
      <c r="P728" s="166"/>
      <c r="Q728" s="166"/>
      <c r="R728" s="166"/>
      <c r="S728" s="166"/>
    </row>
    <row r="729" spans="1:19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320"/>
      <c r="L729" s="166"/>
      <c r="M729" s="166"/>
      <c r="N729" s="166"/>
      <c r="O729" s="166"/>
      <c r="P729" s="166"/>
      <c r="Q729" s="166"/>
      <c r="R729" s="166"/>
      <c r="S729" s="166"/>
    </row>
    <row r="730" spans="1:19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320"/>
      <c r="L730" s="166"/>
      <c r="M730" s="166"/>
      <c r="N730" s="166"/>
      <c r="O730" s="166"/>
      <c r="P730" s="166"/>
      <c r="Q730" s="166"/>
      <c r="R730" s="166"/>
      <c r="S730" s="166"/>
    </row>
    <row r="731" spans="1:19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320"/>
      <c r="L731" s="166"/>
      <c r="M731" s="166"/>
      <c r="N731" s="166"/>
      <c r="O731" s="166"/>
      <c r="P731" s="166"/>
      <c r="Q731" s="166"/>
      <c r="R731" s="166"/>
      <c r="S731" s="166"/>
    </row>
    <row r="732" spans="1:19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320"/>
      <c r="L732" s="166"/>
      <c r="M732" s="166"/>
      <c r="N732" s="166"/>
      <c r="O732" s="166"/>
      <c r="P732" s="166"/>
      <c r="Q732" s="166"/>
      <c r="R732" s="166"/>
      <c r="S732" s="166"/>
    </row>
    <row r="733" spans="1:19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320"/>
      <c r="L733" s="166"/>
      <c r="M733" s="166"/>
      <c r="N733" s="166"/>
      <c r="O733" s="166"/>
      <c r="P733" s="166"/>
      <c r="Q733" s="166"/>
      <c r="R733" s="166"/>
      <c r="S733" s="166"/>
    </row>
    <row r="734" spans="1:19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320"/>
      <c r="L734" s="166"/>
      <c r="M734" s="166"/>
      <c r="N734" s="166"/>
      <c r="O734" s="166"/>
      <c r="P734" s="166"/>
      <c r="Q734" s="166"/>
      <c r="R734" s="166"/>
      <c r="S734" s="166"/>
    </row>
    <row r="735" spans="1:19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320"/>
      <c r="L735" s="166"/>
      <c r="M735" s="166"/>
      <c r="N735" s="166"/>
      <c r="O735" s="166"/>
      <c r="P735" s="166"/>
      <c r="Q735" s="166"/>
      <c r="R735" s="166"/>
      <c r="S735" s="166"/>
    </row>
    <row r="736" spans="1:19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320"/>
      <c r="L736" s="166"/>
      <c r="M736" s="166"/>
      <c r="N736" s="166"/>
      <c r="O736" s="166"/>
      <c r="P736" s="166"/>
      <c r="Q736" s="166"/>
      <c r="R736" s="166"/>
      <c r="S736" s="166"/>
    </row>
    <row r="737" spans="1:19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320"/>
      <c r="L737" s="166"/>
      <c r="M737" s="166"/>
      <c r="N737" s="166"/>
      <c r="O737" s="166"/>
      <c r="P737" s="166"/>
      <c r="Q737" s="166"/>
      <c r="R737" s="166"/>
      <c r="S737" s="166"/>
    </row>
    <row r="738" spans="1:19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320"/>
      <c r="L738" s="166"/>
      <c r="M738" s="166"/>
      <c r="N738" s="166"/>
      <c r="O738" s="166"/>
      <c r="P738" s="166"/>
      <c r="Q738" s="166"/>
      <c r="R738" s="166"/>
      <c r="S738" s="166"/>
    </row>
    <row r="739" spans="1:19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320"/>
      <c r="L739" s="166"/>
      <c r="M739" s="166"/>
      <c r="N739" s="166"/>
      <c r="O739" s="166"/>
      <c r="P739" s="166"/>
      <c r="Q739" s="166"/>
      <c r="R739" s="166"/>
      <c r="S739" s="166"/>
    </row>
    <row r="740" spans="1:19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320"/>
      <c r="L740" s="166"/>
      <c r="M740" s="166"/>
      <c r="N740" s="166"/>
      <c r="O740" s="166"/>
      <c r="P740" s="166"/>
      <c r="Q740" s="166"/>
      <c r="R740" s="166"/>
      <c r="S740" s="166"/>
    </row>
    <row r="741" spans="1:19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320"/>
      <c r="L741" s="166"/>
      <c r="M741" s="166"/>
      <c r="N741" s="166"/>
      <c r="O741" s="166"/>
      <c r="P741" s="166"/>
      <c r="Q741" s="166"/>
      <c r="R741" s="166"/>
      <c r="S741" s="166"/>
    </row>
    <row r="742" spans="1:19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320"/>
      <c r="L742" s="166"/>
      <c r="M742" s="166"/>
      <c r="N742" s="166"/>
      <c r="O742" s="166"/>
      <c r="P742" s="166"/>
      <c r="Q742" s="166"/>
      <c r="R742" s="166"/>
      <c r="S742" s="166"/>
    </row>
    <row r="743" spans="1:19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320"/>
      <c r="L743" s="166"/>
      <c r="M743" s="166"/>
      <c r="N743" s="166"/>
      <c r="O743" s="166"/>
      <c r="P743" s="166"/>
      <c r="Q743" s="166"/>
      <c r="R743" s="166"/>
      <c r="S743" s="166"/>
    </row>
    <row r="744" spans="1:19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320"/>
      <c r="L744" s="166"/>
      <c r="M744" s="166"/>
      <c r="N744" s="166"/>
      <c r="O744" s="166"/>
      <c r="P744" s="166"/>
      <c r="Q744" s="166"/>
      <c r="R744" s="166"/>
      <c r="S744" s="166"/>
    </row>
    <row r="745" spans="1:19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320"/>
      <c r="L745" s="166"/>
      <c r="M745" s="166"/>
      <c r="N745" s="166"/>
      <c r="O745" s="166"/>
      <c r="P745" s="166"/>
      <c r="Q745" s="166"/>
      <c r="R745" s="166"/>
      <c r="S745" s="166"/>
    </row>
    <row r="746" spans="1:19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320"/>
      <c r="L746" s="166"/>
      <c r="M746" s="166"/>
      <c r="N746" s="166"/>
      <c r="O746" s="166"/>
      <c r="P746" s="166"/>
      <c r="Q746" s="166"/>
      <c r="R746" s="166"/>
      <c r="S746" s="166"/>
    </row>
    <row r="747" spans="1:19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320"/>
      <c r="L747" s="166"/>
      <c r="M747" s="166"/>
      <c r="N747" s="166"/>
      <c r="O747" s="166"/>
      <c r="P747" s="166"/>
      <c r="Q747" s="166"/>
      <c r="R747" s="166"/>
      <c r="S747" s="166"/>
    </row>
    <row r="748" spans="1:19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320"/>
      <c r="L748" s="166"/>
      <c r="M748" s="166"/>
      <c r="N748" s="166"/>
      <c r="O748" s="166"/>
      <c r="P748" s="166"/>
      <c r="Q748" s="166"/>
      <c r="R748" s="166"/>
      <c r="S748" s="166"/>
    </row>
    <row r="749" spans="1:19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320"/>
      <c r="L749" s="166"/>
      <c r="M749" s="166"/>
      <c r="N749" s="166"/>
      <c r="O749" s="166"/>
      <c r="P749" s="166"/>
      <c r="Q749" s="166"/>
      <c r="R749" s="166"/>
      <c r="S749" s="166"/>
    </row>
    <row r="750" spans="1:19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320"/>
      <c r="L750" s="166"/>
      <c r="M750" s="166"/>
      <c r="N750" s="166"/>
      <c r="O750" s="166"/>
      <c r="P750" s="166"/>
      <c r="Q750" s="166"/>
      <c r="R750" s="166"/>
      <c r="S750" s="166"/>
    </row>
    <row r="751" spans="1:19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320"/>
      <c r="L751" s="166"/>
      <c r="M751" s="166"/>
      <c r="N751" s="166"/>
      <c r="O751" s="166"/>
      <c r="P751" s="166"/>
      <c r="Q751" s="166"/>
      <c r="R751" s="166"/>
      <c r="S751" s="166"/>
    </row>
    <row r="752" spans="1:19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320"/>
      <c r="L752" s="166"/>
      <c r="M752" s="166"/>
      <c r="N752" s="166"/>
      <c r="O752" s="166"/>
      <c r="P752" s="166"/>
      <c r="Q752" s="166"/>
      <c r="R752" s="166"/>
      <c r="S752" s="166"/>
    </row>
    <row r="753" spans="1:19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320"/>
      <c r="L753" s="166"/>
      <c r="M753" s="166"/>
      <c r="N753" s="166"/>
      <c r="O753" s="166"/>
      <c r="P753" s="166"/>
      <c r="Q753" s="166"/>
      <c r="R753" s="166"/>
      <c r="S753" s="166"/>
    </row>
    <row r="754" spans="1:19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320"/>
      <c r="L754" s="166"/>
      <c r="M754" s="166"/>
      <c r="N754" s="166"/>
      <c r="O754" s="166"/>
      <c r="P754" s="166"/>
      <c r="Q754" s="166"/>
      <c r="R754" s="166"/>
      <c r="S754" s="166"/>
    </row>
    <row r="755" spans="1:19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320"/>
      <c r="L755" s="166"/>
      <c r="M755" s="166"/>
      <c r="N755" s="166"/>
      <c r="O755" s="166"/>
      <c r="P755" s="166"/>
      <c r="Q755" s="166"/>
      <c r="R755" s="166"/>
      <c r="S755" s="166"/>
    </row>
    <row r="756" spans="1:19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320"/>
      <c r="L756" s="166"/>
      <c r="M756" s="166"/>
      <c r="N756" s="166"/>
      <c r="O756" s="166"/>
      <c r="P756" s="166"/>
      <c r="Q756" s="166"/>
      <c r="R756" s="166"/>
      <c r="S756" s="166"/>
    </row>
    <row r="757" spans="1:19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320"/>
      <c r="L757" s="166"/>
      <c r="M757" s="166"/>
      <c r="N757" s="166"/>
      <c r="O757" s="166"/>
      <c r="P757" s="166"/>
      <c r="Q757" s="166"/>
      <c r="R757" s="166"/>
      <c r="S757" s="166"/>
    </row>
    <row r="758" spans="1:19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320"/>
      <c r="L758" s="166"/>
      <c r="M758" s="166"/>
      <c r="N758" s="166"/>
      <c r="O758" s="166"/>
      <c r="P758" s="166"/>
      <c r="Q758" s="166"/>
      <c r="R758" s="166"/>
      <c r="S758" s="166"/>
    </row>
    <row r="759" spans="1:19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320"/>
      <c r="L759" s="166"/>
      <c r="M759" s="166"/>
      <c r="N759" s="166"/>
      <c r="O759" s="166"/>
      <c r="P759" s="166"/>
      <c r="Q759" s="166"/>
      <c r="R759" s="166"/>
      <c r="S759" s="166"/>
    </row>
    <row r="760" spans="1:19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320"/>
      <c r="L760" s="166"/>
      <c r="M760" s="166"/>
      <c r="N760" s="166"/>
      <c r="O760" s="166"/>
      <c r="P760" s="166"/>
      <c r="Q760" s="166"/>
      <c r="R760" s="166"/>
      <c r="S760" s="166"/>
    </row>
    <row r="761" spans="1:19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320"/>
      <c r="L761" s="166"/>
      <c r="M761" s="166"/>
      <c r="N761" s="166"/>
      <c r="O761" s="166"/>
      <c r="P761" s="166"/>
      <c r="Q761" s="166"/>
      <c r="R761" s="166"/>
      <c r="S761" s="166"/>
    </row>
    <row r="762" spans="1:19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320"/>
      <c r="L762" s="166"/>
      <c r="M762" s="166"/>
      <c r="N762" s="166"/>
      <c r="O762" s="166"/>
      <c r="P762" s="166"/>
      <c r="Q762" s="166"/>
      <c r="R762" s="166"/>
      <c r="S762" s="166"/>
    </row>
    <row r="763" spans="1:19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320"/>
      <c r="L763" s="166"/>
      <c r="M763" s="166"/>
      <c r="N763" s="166"/>
      <c r="O763" s="166"/>
      <c r="P763" s="166"/>
      <c r="Q763" s="166"/>
      <c r="R763" s="166"/>
      <c r="S763" s="166"/>
    </row>
    <row r="764" spans="1:19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320"/>
      <c r="L764" s="166"/>
      <c r="M764" s="166"/>
      <c r="N764" s="166"/>
      <c r="O764" s="166"/>
      <c r="P764" s="166"/>
      <c r="Q764" s="166"/>
      <c r="R764" s="166"/>
      <c r="S764" s="166"/>
    </row>
    <row r="765" spans="1:19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320"/>
      <c r="L765" s="166"/>
      <c r="M765" s="166"/>
      <c r="N765" s="166"/>
      <c r="O765" s="166"/>
      <c r="P765" s="166"/>
      <c r="Q765" s="166"/>
      <c r="R765" s="166"/>
      <c r="S765" s="166"/>
    </row>
    <row r="766" spans="1:19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320"/>
      <c r="L766" s="166"/>
      <c r="M766" s="166"/>
      <c r="N766" s="166"/>
      <c r="O766" s="166"/>
      <c r="P766" s="166"/>
      <c r="Q766" s="166"/>
      <c r="R766" s="166"/>
      <c r="S766" s="166"/>
    </row>
    <row r="767" spans="1:19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320"/>
      <c r="L767" s="166"/>
      <c r="M767" s="166"/>
      <c r="N767" s="166"/>
      <c r="O767" s="166"/>
      <c r="P767" s="166"/>
      <c r="Q767" s="166"/>
      <c r="R767" s="166"/>
      <c r="S767" s="166"/>
    </row>
    <row r="768" spans="1:19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320"/>
      <c r="L768" s="166"/>
      <c r="M768" s="166"/>
      <c r="N768" s="166"/>
      <c r="O768" s="166"/>
      <c r="P768" s="166"/>
      <c r="Q768" s="166"/>
      <c r="R768" s="166"/>
      <c r="S768" s="166"/>
    </row>
    <row r="769" spans="1:19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320"/>
      <c r="L769" s="166"/>
      <c r="M769" s="166"/>
      <c r="N769" s="166"/>
      <c r="O769" s="166"/>
      <c r="P769" s="166"/>
      <c r="Q769" s="166"/>
      <c r="R769" s="166"/>
      <c r="S769" s="166"/>
    </row>
    <row r="770" spans="1:19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320"/>
      <c r="L770" s="166"/>
      <c r="M770" s="166"/>
      <c r="N770" s="166"/>
      <c r="O770" s="166"/>
      <c r="P770" s="166"/>
      <c r="Q770" s="166"/>
      <c r="R770" s="166"/>
      <c r="S770" s="166"/>
    </row>
    <row r="771" spans="1:19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320"/>
      <c r="L771" s="166"/>
      <c r="M771" s="166"/>
      <c r="N771" s="166"/>
      <c r="O771" s="166"/>
      <c r="P771" s="166"/>
      <c r="Q771" s="166"/>
      <c r="R771" s="166"/>
      <c r="S771" s="166"/>
    </row>
    <row r="772" spans="1:19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320"/>
      <c r="L772" s="166"/>
      <c r="M772" s="166"/>
      <c r="N772" s="166"/>
      <c r="O772" s="166"/>
      <c r="P772" s="166"/>
      <c r="Q772" s="166"/>
      <c r="R772" s="166"/>
      <c r="S772" s="166"/>
    </row>
    <row r="773" spans="1:19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320"/>
      <c r="L773" s="166"/>
      <c r="M773" s="166"/>
      <c r="N773" s="166"/>
      <c r="O773" s="166"/>
      <c r="P773" s="166"/>
      <c r="Q773" s="166"/>
      <c r="R773" s="166"/>
      <c r="S773" s="166"/>
    </row>
    <row r="774" spans="1:19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320"/>
      <c r="L774" s="166"/>
      <c r="M774" s="166"/>
      <c r="N774" s="166"/>
      <c r="O774" s="166"/>
      <c r="P774" s="166"/>
      <c r="Q774" s="166"/>
      <c r="R774" s="166"/>
      <c r="S774" s="166"/>
    </row>
    <row r="775" spans="1:19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320"/>
      <c r="L775" s="166"/>
      <c r="M775" s="166"/>
      <c r="N775" s="166"/>
      <c r="O775" s="166"/>
      <c r="P775" s="166"/>
      <c r="Q775" s="166"/>
      <c r="R775" s="166"/>
      <c r="S775" s="166"/>
    </row>
    <row r="776" spans="1:19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320"/>
      <c r="L776" s="166"/>
      <c r="M776" s="166"/>
      <c r="N776" s="166"/>
      <c r="O776" s="166"/>
      <c r="P776" s="166"/>
      <c r="Q776" s="166"/>
      <c r="R776" s="166"/>
      <c r="S776" s="166"/>
    </row>
    <row r="777" spans="1:19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320"/>
      <c r="L777" s="166"/>
      <c r="M777" s="166"/>
      <c r="N777" s="166"/>
      <c r="O777" s="166"/>
      <c r="P777" s="166"/>
      <c r="Q777" s="166"/>
      <c r="R777" s="166"/>
      <c r="S777" s="166"/>
    </row>
    <row r="778" spans="1:19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320"/>
      <c r="L778" s="166"/>
      <c r="M778" s="166"/>
      <c r="N778" s="166"/>
      <c r="O778" s="166"/>
      <c r="P778" s="166"/>
      <c r="Q778" s="166"/>
      <c r="R778" s="166"/>
      <c r="S778" s="166"/>
    </row>
    <row r="779" spans="1:19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320"/>
      <c r="L779" s="166"/>
      <c r="M779" s="166"/>
      <c r="N779" s="166"/>
      <c r="O779" s="166"/>
      <c r="P779" s="166"/>
      <c r="Q779" s="166"/>
      <c r="R779" s="166"/>
      <c r="S779" s="166"/>
    </row>
    <row r="780" spans="1:19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320"/>
      <c r="L780" s="166"/>
      <c r="M780" s="166"/>
      <c r="N780" s="166"/>
      <c r="O780" s="166"/>
      <c r="P780" s="166"/>
      <c r="Q780" s="166"/>
      <c r="R780" s="166"/>
      <c r="S780" s="166"/>
    </row>
    <row r="781" spans="1:19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320"/>
      <c r="L781" s="166"/>
      <c r="M781" s="166"/>
      <c r="N781" s="166"/>
      <c r="O781" s="166"/>
      <c r="P781" s="166"/>
      <c r="Q781" s="166"/>
      <c r="R781" s="166"/>
      <c r="S781" s="166"/>
    </row>
    <row r="782" spans="1:19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320"/>
      <c r="L782" s="166"/>
      <c r="M782" s="166"/>
      <c r="N782" s="166"/>
      <c r="O782" s="166"/>
      <c r="P782" s="166"/>
      <c r="Q782" s="166"/>
      <c r="R782" s="166"/>
      <c r="S782" s="166"/>
    </row>
    <row r="783" spans="1:19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320"/>
      <c r="L783" s="166"/>
      <c r="M783" s="166"/>
      <c r="N783" s="166"/>
      <c r="O783" s="166"/>
      <c r="P783" s="166"/>
      <c r="Q783" s="166"/>
      <c r="R783" s="166"/>
      <c r="S783" s="166"/>
    </row>
    <row r="784" spans="1:19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320"/>
      <c r="L784" s="166"/>
      <c r="M784" s="166"/>
      <c r="N784" s="166"/>
      <c r="O784" s="166"/>
      <c r="P784" s="166"/>
      <c r="Q784" s="166"/>
      <c r="R784" s="166"/>
      <c r="S784" s="166"/>
    </row>
    <row r="785" spans="1:19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320"/>
      <c r="L785" s="166"/>
      <c r="M785" s="166"/>
      <c r="N785" s="166"/>
      <c r="O785" s="166"/>
      <c r="P785" s="166"/>
      <c r="Q785" s="166"/>
      <c r="R785" s="166"/>
      <c r="S785" s="166"/>
    </row>
    <row r="786" spans="1:19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320"/>
      <c r="L786" s="166"/>
      <c r="M786" s="166"/>
      <c r="N786" s="166"/>
      <c r="O786" s="166"/>
      <c r="P786" s="166"/>
      <c r="Q786" s="166"/>
      <c r="R786" s="166"/>
      <c r="S786" s="166"/>
    </row>
    <row r="787" spans="1:19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320"/>
      <c r="L787" s="166"/>
      <c r="M787" s="166"/>
      <c r="N787" s="166"/>
      <c r="O787" s="166"/>
      <c r="P787" s="166"/>
      <c r="Q787" s="166"/>
      <c r="R787" s="166"/>
      <c r="S787" s="166"/>
    </row>
    <row r="788" spans="1:19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320"/>
      <c r="L788" s="166"/>
      <c r="M788" s="166"/>
      <c r="N788" s="166"/>
      <c r="O788" s="166"/>
      <c r="P788" s="166"/>
      <c r="Q788" s="166"/>
      <c r="R788" s="166"/>
      <c r="S788" s="166"/>
    </row>
    <row r="789" spans="1:19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320"/>
      <c r="L789" s="166"/>
      <c r="M789" s="166"/>
      <c r="N789" s="166"/>
      <c r="O789" s="166"/>
      <c r="P789" s="166"/>
      <c r="Q789" s="166"/>
      <c r="R789" s="166"/>
      <c r="S789" s="166"/>
    </row>
    <row r="790" spans="1:19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320"/>
      <c r="L790" s="166"/>
      <c r="M790" s="166"/>
      <c r="N790" s="166"/>
      <c r="O790" s="166"/>
      <c r="P790" s="166"/>
      <c r="Q790" s="166"/>
      <c r="R790" s="166"/>
      <c r="S790" s="166"/>
    </row>
    <row r="791" spans="1:19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320"/>
      <c r="L791" s="166"/>
      <c r="M791" s="166"/>
      <c r="N791" s="166"/>
      <c r="O791" s="166"/>
      <c r="P791" s="166"/>
      <c r="Q791" s="166"/>
      <c r="R791" s="166"/>
      <c r="S791" s="166"/>
    </row>
    <row r="792" spans="1:19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320"/>
      <c r="L792" s="166"/>
      <c r="M792" s="166"/>
      <c r="N792" s="166"/>
      <c r="O792" s="166"/>
      <c r="P792" s="166"/>
      <c r="Q792" s="166"/>
      <c r="R792" s="166"/>
      <c r="S792" s="166"/>
    </row>
    <row r="793" spans="1:19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320"/>
      <c r="L793" s="166"/>
      <c r="M793" s="166"/>
      <c r="N793" s="166"/>
      <c r="O793" s="166"/>
      <c r="P793" s="166"/>
      <c r="Q793" s="166"/>
      <c r="R793" s="166"/>
      <c r="S793" s="166"/>
    </row>
    <row r="794" spans="1:19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320"/>
      <c r="L794" s="166"/>
      <c r="M794" s="166"/>
      <c r="N794" s="166"/>
      <c r="O794" s="166"/>
      <c r="P794" s="166"/>
      <c r="Q794" s="166"/>
      <c r="R794" s="166"/>
      <c r="S794" s="166"/>
    </row>
    <row r="795" spans="1:19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320"/>
      <c r="L795" s="166"/>
      <c r="M795" s="166"/>
      <c r="N795" s="166"/>
      <c r="O795" s="166"/>
      <c r="P795" s="166"/>
      <c r="Q795" s="166"/>
      <c r="R795" s="166"/>
      <c r="S795" s="166"/>
    </row>
    <row r="796" spans="1:19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320"/>
      <c r="L796" s="166"/>
      <c r="M796" s="166"/>
      <c r="N796" s="166"/>
      <c r="O796" s="166"/>
      <c r="P796" s="166"/>
      <c r="Q796" s="166"/>
      <c r="R796" s="166"/>
      <c r="S796" s="166"/>
    </row>
    <row r="797" spans="1:19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320"/>
      <c r="L797" s="166"/>
      <c r="M797" s="166"/>
      <c r="N797" s="166"/>
      <c r="O797" s="166"/>
      <c r="P797" s="166"/>
      <c r="Q797" s="166"/>
      <c r="R797" s="166"/>
      <c r="S797" s="166"/>
    </row>
    <row r="798" spans="1:19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320"/>
      <c r="L798" s="166"/>
      <c r="M798" s="166"/>
      <c r="N798" s="166"/>
      <c r="O798" s="166"/>
      <c r="P798" s="166"/>
      <c r="Q798" s="166"/>
      <c r="R798" s="166"/>
      <c r="S798" s="166"/>
    </row>
    <row r="799" spans="1:19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320"/>
      <c r="L799" s="166"/>
      <c r="M799" s="166"/>
      <c r="N799" s="166"/>
      <c r="O799" s="166"/>
      <c r="P799" s="166"/>
      <c r="Q799" s="166"/>
      <c r="R799" s="166"/>
      <c r="S799" s="166"/>
    </row>
    <row r="800" spans="1:19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320"/>
      <c r="L800" s="166"/>
      <c r="M800" s="166"/>
      <c r="N800" s="166"/>
      <c r="O800" s="166"/>
      <c r="P800" s="166"/>
      <c r="Q800" s="166"/>
      <c r="R800" s="166"/>
      <c r="S800" s="166"/>
    </row>
    <row r="801" spans="1:19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320"/>
      <c r="L801" s="166"/>
      <c r="M801" s="166"/>
      <c r="N801" s="166"/>
      <c r="O801" s="166"/>
      <c r="P801" s="166"/>
      <c r="Q801" s="166"/>
      <c r="R801" s="166"/>
      <c r="S801" s="166"/>
    </row>
    <row r="802" spans="1:19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320"/>
      <c r="L802" s="166"/>
      <c r="M802" s="166"/>
      <c r="N802" s="166"/>
      <c r="O802" s="166"/>
      <c r="P802" s="166"/>
      <c r="Q802" s="166"/>
      <c r="R802" s="166"/>
      <c r="S802" s="166"/>
    </row>
    <row r="803" spans="1:19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320"/>
      <c r="L803" s="166"/>
      <c r="M803" s="166"/>
      <c r="N803" s="166"/>
      <c r="O803" s="166"/>
      <c r="P803" s="166"/>
      <c r="Q803" s="166"/>
      <c r="R803" s="166"/>
      <c r="S803" s="166"/>
    </row>
    <row r="804" spans="1:19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320"/>
      <c r="L804" s="166"/>
      <c r="M804" s="166"/>
      <c r="N804" s="166"/>
      <c r="O804" s="166"/>
      <c r="P804" s="166"/>
      <c r="Q804" s="166"/>
      <c r="R804" s="166"/>
      <c r="S804" s="166"/>
    </row>
    <row r="805" spans="1:19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320"/>
      <c r="L805" s="166"/>
      <c r="M805" s="166"/>
      <c r="N805" s="166"/>
      <c r="O805" s="166"/>
      <c r="P805" s="166"/>
      <c r="Q805" s="166"/>
      <c r="R805" s="166"/>
      <c r="S805" s="166"/>
    </row>
    <row r="806" spans="1:19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320"/>
      <c r="L806" s="166"/>
      <c r="M806" s="166"/>
      <c r="N806" s="166"/>
      <c r="O806" s="166"/>
      <c r="P806" s="166"/>
      <c r="Q806" s="166"/>
      <c r="R806" s="166"/>
      <c r="S806" s="166"/>
    </row>
    <row r="807" spans="1:19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320"/>
      <c r="L807" s="166"/>
      <c r="M807" s="166"/>
      <c r="N807" s="166"/>
      <c r="O807" s="166"/>
      <c r="P807" s="166"/>
      <c r="Q807" s="166"/>
      <c r="R807" s="166"/>
      <c r="S807" s="166"/>
    </row>
    <row r="808" spans="1:19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320"/>
      <c r="L808" s="166"/>
      <c r="M808" s="166"/>
      <c r="N808" s="166"/>
      <c r="O808" s="166"/>
      <c r="P808" s="166"/>
      <c r="Q808" s="166"/>
      <c r="R808" s="166"/>
      <c r="S808" s="166"/>
    </row>
    <row r="809" spans="1:19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320"/>
      <c r="L809" s="166"/>
      <c r="M809" s="166"/>
      <c r="N809" s="166"/>
      <c r="O809" s="166"/>
      <c r="P809" s="166"/>
      <c r="Q809" s="166"/>
      <c r="R809" s="166"/>
      <c r="S809" s="166"/>
    </row>
    <row r="810" spans="1:19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320"/>
      <c r="L810" s="166"/>
      <c r="M810" s="166"/>
      <c r="N810" s="166"/>
      <c r="O810" s="166"/>
      <c r="P810" s="166"/>
      <c r="Q810" s="166"/>
      <c r="R810" s="166"/>
      <c r="S810" s="166"/>
    </row>
    <row r="811" spans="1:19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320"/>
      <c r="L811" s="166"/>
      <c r="M811" s="166"/>
      <c r="N811" s="166"/>
      <c r="O811" s="166"/>
      <c r="P811" s="166"/>
      <c r="Q811" s="166"/>
      <c r="R811" s="166"/>
      <c r="S811" s="166"/>
    </row>
    <row r="812" spans="1:19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320"/>
      <c r="L812" s="166"/>
      <c r="M812" s="166"/>
      <c r="N812" s="166"/>
      <c r="O812" s="166"/>
      <c r="P812" s="166"/>
      <c r="Q812" s="166"/>
      <c r="R812" s="166"/>
      <c r="S812" s="166"/>
    </row>
    <row r="813" spans="1:19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320"/>
      <c r="L813" s="166"/>
      <c r="M813" s="166"/>
      <c r="N813" s="166"/>
      <c r="O813" s="166"/>
      <c r="P813" s="166"/>
      <c r="Q813" s="166"/>
      <c r="R813" s="166"/>
      <c r="S813" s="166"/>
    </row>
    <row r="814" spans="1:19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320"/>
      <c r="L814" s="166"/>
      <c r="M814" s="166"/>
      <c r="N814" s="166"/>
      <c r="O814" s="166"/>
      <c r="P814" s="166"/>
      <c r="Q814" s="166"/>
      <c r="R814" s="166"/>
      <c r="S814" s="166"/>
    </row>
    <row r="815" spans="1:19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320"/>
      <c r="L815" s="166"/>
      <c r="M815" s="166"/>
      <c r="N815" s="166"/>
      <c r="O815" s="166"/>
      <c r="P815" s="166"/>
      <c r="Q815" s="166"/>
      <c r="R815" s="166"/>
      <c r="S815" s="166"/>
    </row>
    <row r="816" spans="1:19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320"/>
      <c r="L816" s="166"/>
      <c r="M816" s="166"/>
      <c r="N816" s="166"/>
      <c r="O816" s="166"/>
      <c r="P816" s="166"/>
      <c r="Q816" s="166"/>
      <c r="R816" s="166"/>
      <c r="S816" s="166"/>
    </row>
    <row r="817" spans="1:19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320"/>
      <c r="L817" s="166"/>
      <c r="M817" s="166"/>
      <c r="N817" s="166"/>
      <c r="O817" s="166"/>
      <c r="P817" s="166"/>
      <c r="Q817" s="166"/>
      <c r="R817" s="166"/>
      <c r="S817" s="166"/>
    </row>
    <row r="818" spans="1:19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320"/>
      <c r="L818" s="166"/>
      <c r="M818" s="166"/>
      <c r="N818" s="166"/>
      <c r="O818" s="166"/>
      <c r="P818" s="166"/>
      <c r="Q818" s="166"/>
      <c r="R818" s="166"/>
      <c r="S818" s="166"/>
    </row>
    <row r="819" spans="1:19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320"/>
      <c r="L819" s="166"/>
      <c r="M819" s="166"/>
      <c r="N819" s="166"/>
      <c r="O819" s="166"/>
      <c r="P819" s="166"/>
      <c r="Q819" s="166"/>
      <c r="R819" s="166"/>
      <c r="S819" s="166"/>
    </row>
    <row r="820" spans="1:19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320"/>
      <c r="L820" s="166"/>
      <c r="M820" s="166"/>
      <c r="N820" s="166"/>
      <c r="O820" s="166"/>
      <c r="P820" s="166"/>
      <c r="Q820" s="166"/>
      <c r="R820" s="166"/>
      <c r="S820" s="166"/>
    </row>
    <row r="821" spans="1:19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320"/>
      <c r="L821" s="166"/>
      <c r="M821" s="166"/>
      <c r="N821" s="166"/>
      <c r="O821" s="166"/>
      <c r="P821" s="166"/>
      <c r="Q821" s="166"/>
      <c r="R821" s="166"/>
      <c r="S821" s="166"/>
    </row>
    <row r="822" spans="1:19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320"/>
      <c r="L822" s="166"/>
      <c r="M822" s="166"/>
      <c r="N822" s="166"/>
      <c r="O822" s="166"/>
      <c r="P822" s="166"/>
      <c r="Q822" s="166"/>
      <c r="R822" s="166"/>
      <c r="S822" s="166"/>
    </row>
    <row r="823" spans="1:19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320"/>
      <c r="L823" s="166"/>
      <c r="M823" s="166"/>
      <c r="N823" s="166"/>
      <c r="O823" s="166"/>
      <c r="P823" s="166"/>
      <c r="Q823" s="166"/>
      <c r="R823" s="166"/>
      <c r="S823" s="166"/>
    </row>
    <row r="824" spans="1:19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320"/>
      <c r="L824" s="166"/>
      <c r="M824" s="166"/>
      <c r="N824" s="166"/>
      <c r="O824" s="166"/>
      <c r="P824" s="166"/>
      <c r="Q824" s="166"/>
      <c r="R824" s="166"/>
      <c r="S824" s="166"/>
    </row>
    <row r="825" spans="1:19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320"/>
      <c r="L825" s="166"/>
      <c r="M825" s="166"/>
      <c r="N825" s="166"/>
      <c r="O825" s="166"/>
      <c r="P825" s="166"/>
      <c r="Q825" s="166"/>
      <c r="R825" s="166"/>
      <c r="S825" s="166"/>
    </row>
    <row r="826" spans="1:19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320"/>
      <c r="L826" s="166"/>
      <c r="M826" s="166"/>
      <c r="N826" s="166"/>
      <c r="O826" s="166"/>
      <c r="P826" s="166"/>
      <c r="Q826" s="166"/>
      <c r="R826" s="166"/>
      <c r="S826" s="166"/>
    </row>
    <row r="827" spans="1:19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320"/>
      <c r="L827" s="166"/>
      <c r="M827" s="166"/>
      <c r="N827" s="166"/>
      <c r="O827" s="166"/>
      <c r="P827" s="166"/>
      <c r="Q827" s="166"/>
      <c r="R827" s="166"/>
      <c r="S827" s="166"/>
    </row>
    <row r="828" spans="1:19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320"/>
      <c r="L828" s="166"/>
      <c r="M828" s="166"/>
      <c r="N828" s="166"/>
      <c r="O828" s="166"/>
      <c r="P828" s="166"/>
      <c r="Q828" s="166"/>
      <c r="R828" s="166"/>
      <c r="S828" s="166"/>
    </row>
    <row r="829" spans="1:19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320"/>
      <c r="L829" s="166"/>
      <c r="M829" s="166"/>
      <c r="N829" s="166"/>
      <c r="O829" s="166"/>
      <c r="P829" s="166"/>
      <c r="Q829" s="166"/>
      <c r="R829" s="166"/>
      <c r="S829" s="166"/>
    </row>
    <row r="830" spans="1:19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320"/>
      <c r="L830" s="166"/>
      <c r="M830" s="166"/>
      <c r="N830" s="166"/>
      <c r="O830" s="166"/>
      <c r="P830" s="166"/>
      <c r="Q830" s="166"/>
      <c r="R830" s="166"/>
      <c r="S830" s="166"/>
    </row>
    <row r="831" spans="1:19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320"/>
      <c r="L831" s="166"/>
      <c r="M831" s="166"/>
      <c r="N831" s="166"/>
      <c r="O831" s="166"/>
      <c r="P831" s="166"/>
      <c r="Q831" s="166"/>
      <c r="R831" s="166"/>
      <c r="S831" s="166"/>
    </row>
    <row r="832" spans="1:19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320"/>
      <c r="L832" s="166"/>
      <c r="M832" s="166"/>
      <c r="N832" s="166"/>
      <c r="O832" s="166"/>
      <c r="P832" s="166"/>
      <c r="Q832" s="166"/>
      <c r="R832" s="166"/>
      <c r="S832" s="166"/>
    </row>
    <row r="833" spans="1:19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320"/>
      <c r="L833" s="166"/>
      <c r="M833" s="166"/>
      <c r="N833" s="166"/>
      <c r="O833" s="166"/>
      <c r="P833" s="166"/>
      <c r="Q833" s="166"/>
      <c r="R833" s="166"/>
      <c r="S833" s="166"/>
    </row>
    <row r="834" spans="1:19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320"/>
      <c r="L834" s="166"/>
      <c r="M834" s="166"/>
      <c r="N834" s="166"/>
      <c r="O834" s="166"/>
      <c r="P834" s="166"/>
      <c r="Q834" s="166"/>
      <c r="R834" s="166"/>
      <c r="S834" s="166"/>
    </row>
    <row r="835" spans="1:19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320"/>
      <c r="L835" s="166"/>
      <c r="M835" s="166"/>
      <c r="N835" s="166"/>
      <c r="O835" s="166"/>
      <c r="P835" s="166"/>
      <c r="Q835" s="166"/>
      <c r="R835" s="166"/>
      <c r="S835" s="166"/>
    </row>
    <row r="836" spans="1:19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320"/>
      <c r="L836" s="166"/>
      <c r="M836" s="166"/>
      <c r="N836" s="166"/>
      <c r="O836" s="166"/>
      <c r="P836" s="166"/>
      <c r="Q836" s="166"/>
      <c r="R836" s="166"/>
      <c r="S836" s="166"/>
    </row>
    <row r="837" spans="1:19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320"/>
      <c r="L837" s="166"/>
      <c r="M837" s="166"/>
      <c r="N837" s="166"/>
      <c r="O837" s="166"/>
      <c r="P837" s="166"/>
      <c r="Q837" s="166"/>
      <c r="R837" s="166"/>
      <c r="S837" s="166"/>
    </row>
    <row r="838" spans="1:19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320"/>
      <c r="L838" s="166"/>
      <c r="M838" s="166"/>
      <c r="N838" s="166"/>
      <c r="O838" s="166"/>
      <c r="P838" s="166"/>
      <c r="Q838" s="166"/>
      <c r="R838" s="166"/>
      <c r="S838" s="166"/>
    </row>
    <row r="839" spans="1:19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320"/>
      <c r="L839" s="166"/>
      <c r="M839" s="166"/>
      <c r="N839" s="166"/>
      <c r="O839" s="166"/>
      <c r="P839" s="166"/>
      <c r="Q839" s="166"/>
      <c r="R839" s="166"/>
      <c r="S839" s="166"/>
    </row>
    <row r="840" spans="1:19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320"/>
      <c r="L840" s="166"/>
      <c r="M840" s="166"/>
      <c r="N840" s="166"/>
      <c r="O840" s="166"/>
      <c r="P840" s="166"/>
      <c r="Q840" s="166"/>
      <c r="R840" s="166"/>
      <c r="S840" s="166"/>
    </row>
    <row r="841" spans="1:19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320"/>
      <c r="L841" s="166"/>
      <c r="M841" s="166"/>
      <c r="N841" s="166"/>
      <c r="O841" s="166"/>
      <c r="P841" s="166"/>
      <c r="Q841" s="166"/>
      <c r="R841" s="166"/>
      <c r="S841" s="166"/>
    </row>
    <row r="842" spans="1:19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320"/>
      <c r="L842" s="166"/>
      <c r="M842" s="166"/>
      <c r="N842" s="166"/>
      <c r="O842" s="166"/>
      <c r="P842" s="166"/>
      <c r="Q842" s="166"/>
      <c r="R842" s="166"/>
      <c r="S842" s="166"/>
    </row>
    <row r="843" spans="1:19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320"/>
      <c r="L843" s="166"/>
      <c r="M843" s="166"/>
      <c r="N843" s="166"/>
      <c r="O843" s="166"/>
      <c r="P843" s="166"/>
      <c r="Q843" s="166"/>
      <c r="R843" s="166"/>
      <c r="S843" s="166"/>
    </row>
    <row r="844" spans="1:19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320"/>
      <c r="L844" s="166"/>
      <c r="M844" s="166"/>
      <c r="N844" s="166"/>
      <c r="O844" s="166"/>
      <c r="P844" s="166"/>
      <c r="Q844" s="166"/>
      <c r="R844" s="166"/>
      <c r="S844" s="166"/>
    </row>
    <row r="845" spans="1:19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320"/>
      <c r="L845" s="166"/>
      <c r="M845" s="166"/>
      <c r="N845" s="166"/>
      <c r="O845" s="166"/>
      <c r="P845" s="166"/>
      <c r="Q845" s="166"/>
      <c r="R845" s="166"/>
      <c r="S845" s="166"/>
    </row>
    <row r="846" spans="1:19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320"/>
      <c r="L846" s="166"/>
      <c r="M846" s="166"/>
      <c r="N846" s="166"/>
      <c r="O846" s="166"/>
      <c r="P846" s="166"/>
      <c r="Q846" s="166"/>
      <c r="R846" s="166"/>
      <c r="S846" s="166"/>
    </row>
    <row r="847" spans="1:19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320"/>
      <c r="L847" s="166"/>
      <c r="M847" s="166"/>
      <c r="N847" s="166"/>
      <c r="O847" s="166"/>
      <c r="P847" s="166"/>
      <c r="Q847" s="166"/>
      <c r="R847" s="166"/>
      <c r="S847" s="166"/>
    </row>
    <row r="848" spans="1:19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320"/>
      <c r="L848" s="166"/>
      <c r="M848" s="166"/>
      <c r="N848" s="166"/>
      <c r="O848" s="166"/>
      <c r="P848" s="166"/>
      <c r="Q848" s="166"/>
      <c r="R848" s="166"/>
      <c r="S848" s="166"/>
    </row>
    <row r="849" spans="1:19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320"/>
      <c r="L849" s="166"/>
      <c r="M849" s="166"/>
      <c r="N849" s="166"/>
      <c r="O849" s="166"/>
      <c r="P849" s="166"/>
      <c r="Q849" s="166"/>
      <c r="R849" s="166"/>
      <c r="S849" s="166"/>
    </row>
    <row r="850" spans="1:19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320"/>
      <c r="L850" s="166"/>
      <c r="M850" s="166"/>
      <c r="N850" s="166"/>
      <c r="O850" s="166"/>
      <c r="P850" s="166"/>
      <c r="Q850" s="166"/>
      <c r="R850" s="166"/>
      <c r="S850" s="166"/>
    </row>
    <row r="851" spans="1:19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320"/>
      <c r="L851" s="166"/>
      <c r="M851" s="166"/>
      <c r="N851" s="166"/>
      <c r="O851" s="166"/>
      <c r="P851" s="166"/>
      <c r="Q851" s="166"/>
      <c r="R851" s="166"/>
      <c r="S851" s="166"/>
    </row>
    <row r="852" spans="1:19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320"/>
      <c r="L852" s="166"/>
      <c r="M852" s="166"/>
      <c r="N852" s="166"/>
      <c r="O852" s="166"/>
      <c r="P852" s="166"/>
      <c r="Q852" s="166"/>
      <c r="R852" s="166"/>
      <c r="S852" s="166"/>
    </row>
    <row r="853" spans="1:19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320"/>
      <c r="L853" s="166"/>
      <c r="M853" s="166"/>
      <c r="N853" s="166"/>
      <c r="O853" s="166"/>
      <c r="P853" s="166"/>
      <c r="Q853" s="166"/>
      <c r="R853" s="166"/>
      <c r="S853" s="166"/>
    </row>
    <row r="854" spans="1:19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320"/>
      <c r="L854" s="166"/>
      <c r="M854" s="166"/>
      <c r="N854" s="166"/>
      <c r="O854" s="166"/>
      <c r="P854" s="166"/>
      <c r="Q854" s="166"/>
      <c r="R854" s="166"/>
      <c r="S854" s="166"/>
    </row>
    <row r="855" spans="1:19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320"/>
      <c r="L855" s="166"/>
      <c r="M855" s="166"/>
      <c r="N855" s="166"/>
      <c r="O855" s="166"/>
      <c r="P855" s="166"/>
      <c r="Q855" s="166"/>
      <c r="R855" s="166"/>
      <c r="S855" s="166"/>
    </row>
    <row r="856" spans="1:19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320"/>
      <c r="L856" s="166"/>
      <c r="M856" s="166"/>
      <c r="N856" s="166"/>
      <c r="O856" s="166"/>
      <c r="P856" s="166"/>
      <c r="Q856" s="166"/>
      <c r="R856" s="166"/>
      <c r="S856" s="166"/>
    </row>
    <row r="857" spans="1:19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320"/>
      <c r="L857" s="166"/>
      <c r="M857" s="166"/>
      <c r="N857" s="166"/>
      <c r="O857" s="166"/>
      <c r="P857" s="166"/>
      <c r="Q857" s="166"/>
      <c r="R857" s="166"/>
      <c r="S857" s="166"/>
    </row>
    <row r="858" spans="1:19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320"/>
      <c r="L858" s="166"/>
      <c r="M858" s="166"/>
      <c r="N858" s="166"/>
      <c r="O858" s="166"/>
      <c r="P858" s="166"/>
      <c r="Q858" s="166"/>
      <c r="R858" s="166"/>
      <c r="S858" s="166"/>
    </row>
    <row r="859" spans="1:19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320"/>
      <c r="L859" s="166"/>
      <c r="M859" s="166"/>
      <c r="N859" s="166"/>
      <c r="O859" s="166"/>
      <c r="P859" s="166"/>
      <c r="Q859" s="166"/>
      <c r="R859" s="166"/>
      <c r="S859" s="166"/>
    </row>
    <row r="860" spans="1:19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320"/>
      <c r="L860" s="166"/>
      <c r="M860" s="166"/>
      <c r="N860" s="166"/>
      <c r="O860" s="166"/>
      <c r="P860" s="166"/>
      <c r="Q860" s="166"/>
      <c r="R860" s="166"/>
      <c r="S860" s="166"/>
    </row>
    <row r="861" spans="1:19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320"/>
      <c r="L861" s="166"/>
      <c r="M861" s="166"/>
      <c r="N861" s="166"/>
      <c r="O861" s="166"/>
      <c r="P861" s="166"/>
      <c r="Q861" s="166"/>
      <c r="R861" s="166"/>
      <c r="S861" s="166"/>
    </row>
    <row r="862" spans="1:19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320"/>
      <c r="L862" s="166"/>
      <c r="M862" s="166"/>
      <c r="N862" s="166"/>
      <c r="O862" s="166"/>
      <c r="P862" s="166"/>
      <c r="Q862" s="166"/>
      <c r="R862" s="166"/>
      <c r="S862" s="166"/>
    </row>
    <row r="863" spans="1:19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320"/>
      <c r="L863" s="166"/>
      <c r="M863" s="166"/>
      <c r="N863" s="166"/>
      <c r="O863" s="166"/>
      <c r="P863" s="166"/>
      <c r="Q863" s="166"/>
      <c r="R863" s="166"/>
      <c r="S863" s="166"/>
    </row>
    <row r="864" spans="1:19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320"/>
      <c r="L864" s="166"/>
      <c r="M864" s="166"/>
      <c r="N864" s="166"/>
      <c r="O864" s="166"/>
      <c r="P864" s="166"/>
      <c r="Q864" s="166"/>
      <c r="R864" s="166"/>
      <c r="S864" s="166"/>
    </row>
    <row r="865" spans="1:19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320"/>
      <c r="L865" s="166"/>
      <c r="M865" s="166"/>
      <c r="N865" s="166"/>
      <c r="O865" s="166"/>
      <c r="P865" s="166"/>
      <c r="Q865" s="166"/>
      <c r="R865" s="166"/>
      <c r="S865" s="166"/>
    </row>
    <row r="866" spans="1:19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320"/>
      <c r="L866" s="166"/>
      <c r="M866" s="166"/>
      <c r="N866" s="166"/>
      <c r="O866" s="166"/>
      <c r="P866" s="166"/>
      <c r="Q866" s="166"/>
      <c r="R866" s="166"/>
      <c r="S866" s="166"/>
    </row>
    <row r="867" spans="1:19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320"/>
      <c r="L867" s="166"/>
      <c r="M867" s="166"/>
      <c r="N867" s="166"/>
      <c r="O867" s="166"/>
      <c r="P867" s="166"/>
      <c r="Q867" s="166"/>
      <c r="R867" s="166"/>
      <c r="S867" s="166"/>
    </row>
    <row r="868" spans="1:19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320"/>
      <c r="L868" s="166"/>
      <c r="M868" s="166"/>
      <c r="N868" s="166"/>
      <c r="O868" s="166"/>
      <c r="P868" s="166"/>
      <c r="Q868" s="166"/>
      <c r="R868" s="166"/>
      <c r="S868" s="166"/>
    </row>
    <row r="869" spans="1:19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320"/>
      <c r="L869" s="166"/>
      <c r="M869" s="166"/>
      <c r="N869" s="166"/>
      <c r="O869" s="166"/>
      <c r="P869" s="166"/>
      <c r="Q869" s="166"/>
      <c r="R869" s="166"/>
      <c r="S869" s="166"/>
    </row>
    <row r="870" spans="1:19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320"/>
      <c r="L870" s="166"/>
      <c r="M870" s="166"/>
      <c r="N870" s="166"/>
      <c r="O870" s="166"/>
      <c r="P870" s="166"/>
      <c r="Q870" s="166"/>
      <c r="R870" s="166"/>
      <c r="S870" s="166"/>
    </row>
    <row r="871" spans="1:19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320"/>
      <c r="L871" s="166"/>
      <c r="M871" s="166"/>
      <c r="N871" s="166"/>
      <c r="O871" s="166"/>
      <c r="P871" s="166"/>
      <c r="Q871" s="166"/>
      <c r="R871" s="166"/>
      <c r="S871" s="166"/>
    </row>
    <row r="872" spans="1:19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320"/>
      <c r="L872" s="166"/>
      <c r="M872" s="166"/>
      <c r="N872" s="166"/>
      <c r="O872" s="166"/>
      <c r="P872" s="166"/>
      <c r="Q872" s="166"/>
      <c r="R872" s="166"/>
      <c r="S872" s="166"/>
    </row>
    <row r="873" spans="1:19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320"/>
      <c r="L873" s="166"/>
      <c r="M873" s="166"/>
      <c r="N873" s="166"/>
      <c r="O873" s="166"/>
      <c r="P873" s="166"/>
      <c r="Q873" s="166"/>
      <c r="R873" s="166"/>
      <c r="S873" s="166"/>
    </row>
    <row r="874" spans="1:19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320"/>
      <c r="L874" s="166"/>
      <c r="M874" s="166"/>
      <c r="N874" s="166"/>
      <c r="O874" s="166"/>
      <c r="P874" s="166"/>
      <c r="Q874" s="166"/>
      <c r="R874" s="166"/>
      <c r="S874" s="166"/>
    </row>
    <row r="875" spans="1:19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320"/>
      <c r="L875" s="166"/>
      <c r="M875" s="166"/>
      <c r="N875" s="166"/>
      <c r="O875" s="166"/>
      <c r="P875" s="166"/>
      <c r="Q875" s="166"/>
      <c r="R875" s="166"/>
      <c r="S875" s="166"/>
    </row>
    <row r="876" spans="1:19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320"/>
      <c r="L876" s="166"/>
      <c r="M876" s="166"/>
      <c r="N876" s="166"/>
      <c r="O876" s="166"/>
      <c r="P876" s="166"/>
      <c r="Q876" s="166"/>
      <c r="R876" s="166"/>
      <c r="S876" s="166"/>
    </row>
    <row r="877" spans="1:19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320"/>
      <c r="L877" s="166"/>
      <c r="M877" s="166"/>
      <c r="N877" s="166"/>
      <c r="O877" s="166"/>
      <c r="P877" s="166"/>
      <c r="Q877" s="166"/>
      <c r="R877" s="166"/>
      <c r="S877" s="166"/>
    </row>
    <row r="878" spans="1:19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320"/>
      <c r="L878" s="166"/>
      <c r="M878" s="166"/>
      <c r="N878" s="166"/>
      <c r="O878" s="166"/>
      <c r="P878" s="166"/>
      <c r="Q878" s="166"/>
      <c r="R878" s="166"/>
      <c r="S878" s="166"/>
    </row>
    <row r="879" spans="1:19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320"/>
      <c r="L879" s="166"/>
      <c r="M879" s="166"/>
      <c r="N879" s="166"/>
      <c r="O879" s="166"/>
      <c r="P879" s="166"/>
      <c r="Q879" s="166"/>
      <c r="R879" s="166"/>
      <c r="S879" s="166"/>
    </row>
    <row r="880" spans="1:19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320"/>
      <c r="L880" s="166"/>
      <c r="M880" s="166"/>
      <c r="N880" s="166"/>
      <c r="O880" s="166"/>
      <c r="P880" s="166"/>
      <c r="Q880" s="166"/>
      <c r="R880" s="166"/>
      <c r="S880" s="166"/>
    </row>
    <row r="881" spans="1:19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320"/>
      <c r="L881" s="166"/>
      <c r="M881" s="166"/>
      <c r="N881" s="166"/>
      <c r="O881" s="166"/>
      <c r="P881" s="166"/>
      <c r="Q881" s="166"/>
      <c r="R881" s="166"/>
      <c r="S881" s="166"/>
    </row>
    <row r="882" spans="1:19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320"/>
      <c r="L882" s="166"/>
      <c r="M882" s="166"/>
      <c r="N882" s="166"/>
      <c r="O882" s="166"/>
      <c r="P882" s="166"/>
      <c r="Q882" s="166"/>
      <c r="R882" s="166"/>
      <c r="S882" s="166"/>
    </row>
    <row r="883" spans="1:19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320"/>
      <c r="L883" s="166"/>
      <c r="M883" s="166"/>
      <c r="N883" s="166"/>
      <c r="O883" s="166"/>
      <c r="P883" s="166"/>
      <c r="Q883" s="166"/>
      <c r="R883" s="166"/>
      <c r="S883" s="166"/>
    </row>
    <row r="884" spans="1:19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320"/>
      <c r="L884" s="166"/>
      <c r="M884" s="166"/>
      <c r="N884" s="166"/>
      <c r="O884" s="166"/>
      <c r="P884" s="166"/>
      <c r="Q884" s="166"/>
      <c r="R884" s="166"/>
      <c r="S884" s="166"/>
    </row>
    <row r="885" spans="1:19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320"/>
      <c r="L885" s="166"/>
      <c r="M885" s="166"/>
      <c r="N885" s="166"/>
      <c r="O885" s="166"/>
      <c r="P885" s="166"/>
      <c r="Q885" s="166"/>
      <c r="R885" s="166"/>
      <c r="S885" s="166"/>
    </row>
    <row r="886" spans="1:19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320"/>
      <c r="L886" s="166"/>
      <c r="M886" s="166"/>
      <c r="N886" s="166"/>
      <c r="O886" s="166"/>
      <c r="P886" s="166"/>
      <c r="Q886" s="166"/>
      <c r="R886" s="166"/>
      <c r="S886" s="166"/>
    </row>
    <row r="887" spans="1:19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320"/>
      <c r="L887" s="166"/>
      <c r="M887" s="166"/>
      <c r="N887" s="166"/>
      <c r="O887" s="166"/>
      <c r="P887" s="166"/>
      <c r="Q887" s="166"/>
      <c r="R887" s="166"/>
      <c r="S887" s="166"/>
    </row>
    <row r="888" spans="1:19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320"/>
      <c r="L888" s="166"/>
      <c r="M888" s="166"/>
      <c r="N888" s="166"/>
      <c r="O888" s="166"/>
      <c r="P888" s="166"/>
      <c r="Q888" s="166"/>
      <c r="R888" s="166"/>
      <c r="S888" s="166"/>
    </row>
    <row r="889" spans="1:19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320"/>
      <c r="L889" s="166"/>
      <c r="M889" s="166"/>
      <c r="N889" s="166"/>
      <c r="O889" s="166"/>
      <c r="P889" s="166"/>
      <c r="Q889" s="166"/>
      <c r="R889" s="166"/>
      <c r="S889" s="166"/>
    </row>
    <row r="890" spans="1:19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320"/>
      <c r="L890" s="166"/>
      <c r="M890" s="166"/>
      <c r="N890" s="166"/>
      <c r="O890" s="166"/>
      <c r="P890" s="166"/>
      <c r="Q890" s="166"/>
      <c r="R890" s="166"/>
      <c r="S890" s="166"/>
    </row>
    <row r="891" spans="1:19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320"/>
      <c r="L891" s="166"/>
      <c r="M891" s="166"/>
      <c r="N891" s="166"/>
      <c r="O891" s="166"/>
      <c r="P891" s="166"/>
      <c r="Q891" s="166"/>
      <c r="R891" s="166"/>
      <c r="S891" s="166"/>
    </row>
    <row r="892" spans="1:19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320"/>
      <c r="L892" s="166"/>
      <c r="M892" s="166"/>
      <c r="N892" s="166"/>
      <c r="O892" s="166"/>
      <c r="P892" s="166"/>
      <c r="Q892" s="166"/>
      <c r="R892" s="166"/>
      <c r="S892" s="166"/>
    </row>
    <row r="893" spans="1:19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320"/>
      <c r="L893" s="166"/>
      <c r="M893" s="166"/>
      <c r="N893" s="166"/>
      <c r="O893" s="166"/>
      <c r="P893" s="166"/>
      <c r="Q893" s="166"/>
      <c r="R893" s="166"/>
      <c r="S893" s="166"/>
    </row>
    <row r="894" spans="1:19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320"/>
      <c r="L894" s="166"/>
      <c r="M894" s="166"/>
      <c r="N894" s="166"/>
      <c r="O894" s="166"/>
      <c r="P894" s="166"/>
      <c r="Q894" s="166"/>
      <c r="R894" s="166"/>
      <c r="S894" s="166"/>
    </row>
    <row r="895" spans="1:19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320"/>
      <c r="L895" s="166"/>
      <c r="M895" s="166"/>
      <c r="N895" s="166"/>
      <c r="O895" s="166"/>
      <c r="P895" s="166"/>
      <c r="Q895" s="166"/>
      <c r="R895" s="166"/>
      <c r="S895" s="166"/>
    </row>
    <row r="896" spans="1:19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320"/>
      <c r="L896" s="166"/>
      <c r="M896" s="166"/>
      <c r="N896" s="166"/>
      <c r="O896" s="166"/>
      <c r="P896" s="166"/>
      <c r="Q896" s="166"/>
      <c r="R896" s="166"/>
      <c r="S896" s="166"/>
    </row>
    <row r="897" spans="1:19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320"/>
      <c r="L897" s="166"/>
      <c r="M897" s="166"/>
      <c r="N897" s="166"/>
      <c r="O897" s="166"/>
      <c r="P897" s="166"/>
      <c r="Q897" s="166"/>
      <c r="R897" s="166"/>
      <c r="S897" s="166"/>
    </row>
    <row r="898" spans="1:19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320"/>
      <c r="L898" s="166"/>
      <c r="M898" s="166"/>
      <c r="N898" s="166"/>
      <c r="O898" s="166"/>
      <c r="P898" s="166"/>
      <c r="Q898" s="166"/>
      <c r="R898" s="166"/>
      <c r="S898" s="166"/>
    </row>
    <row r="899" spans="1:19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320"/>
      <c r="L899" s="166"/>
      <c r="M899" s="166"/>
      <c r="N899" s="166"/>
      <c r="O899" s="166"/>
      <c r="P899" s="166"/>
      <c r="Q899" s="166"/>
      <c r="R899" s="166"/>
      <c r="S899" s="166"/>
    </row>
    <row r="900" spans="1:19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320"/>
      <c r="L900" s="166"/>
      <c r="M900" s="166"/>
      <c r="N900" s="166"/>
      <c r="O900" s="166"/>
      <c r="P900" s="166"/>
      <c r="Q900" s="166"/>
      <c r="R900" s="166"/>
      <c r="S900" s="166"/>
    </row>
    <row r="901" spans="1:19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320"/>
      <c r="L901" s="166"/>
      <c r="M901" s="166"/>
      <c r="N901" s="166"/>
      <c r="O901" s="166"/>
      <c r="P901" s="166"/>
      <c r="Q901" s="166"/>
      <c r="R901" s="166"/>
      <c r="S901" s="166"/>
    </row>
    <row r="902" spans="1:19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320"/>
      <c r="L902" s="166"/>
      <c r="M902" s="166"/>
      <c r="N902" s="166"/>
      <c r="O902" s="166"/>
      <c r="P902" s="166"/>
      <c r="Q902" s="166"/>
      <c r="R902" s="166"/>
      <c r="S902" s="166"/>
    </row>
    <row r="903" spans="1:19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320"/>
      <c r="L903" s="166"/>
      <c r="M903" s="166"/>
      <c r="N903" s="166"/>
      <c r="O903" s="166"/>
      <c r="P903" s="166"/>
      <c r="Q903" s="166"/>
      <c r="R903" s="166"/>
      <c r="S903" s="166"/>
    </row>
    <row r="904" spans="1:19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320"/>
      <c r="L904" s="166"/>
      <c r="M904" s="166"/>
      <c r="N904" s="166"/>
      <c r="O904" s="166"/>
      <c r="P904" s="166"/>
      <c r="Q904" s="166"/>
      <c r="R904" s="166"/>
      <c r="S904" s="166"/>
    </row>
    <row r="905" spans="1:19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320"/>
      <c r="L905" s="166"/>
      <c r="M905" s="166"/>
      <c r="N905" s="166"/>
      <c r="O905" s="166"/>
      <c r="P905" s="166"/>
      <c r="Q905" s="166"/>
      <c r="R905" s="166"/>
      <c r="S905" s="166"/>
    </row>
    <row r="906" spans="1:19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320"/>
      <c r="L906" s="166"/>
      <c r="M906" s="166"/>
      <c r="N906" s="166"/>
      <c r="O906" s="166"/>
      <c r="P906" s="166"/>
      <c r="Q906" s="166"/>
      <c r="R906" s="166"/>
      <c r="S906" s="166"/>
    </row>
    <row r="907" spans="1:19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320"/>
      <c r="L907" s="166"/>
      <c r="M907" s="166"/>
      <c r="N907" s="166"/>
      <c r="O907" s="166"/>
      <c r="P907" s="166"/>
      <c r="Q907" s="166"/>
      <c r="R907" s="166"/>
      <c r="S907" s="166"/>
    </row>
    <row r="908" spans="1:19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320"/>
      <c r="L908" s="166"/>
      <c r="M908" s="166"/>
      <c r="N908" s="166"/>
      <c r="O908" s="166"/>
      <c r="P908" s="166"/>
      <c r="Q908" s="166"/>
      <c r="R908" s="166"/>
      <c r="S908" s="166"/>
    </row>
    <row r="909" spans="1:19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320"/>
      <c r="L909" s="166"/>
      <c r="M909" s="166"/>
      <c r="N909" s="166"/>
      <c r="O909" s="166"/>
      <c r="P909" s="166"/>
      <c r="Q909" s="166"/>
      <c r="R909" s="166"/>
      <c r="S909" s="166"/>
    </row>
    <row r="910" spans="1:19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320"/>
      <c r="L910" s="166"/>
      <c r="M910" s="166"/>
      <c r="N910" s="166"/>
      <c r="O910" s="166"/>
      <c r="P910" s="166"/>
      <c r="Q910" s="166"/>
      <c r="R910" s="166"/>
      <c r="S910" s="166"/>
    </row>
    <row r="911" spans="1:19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320"/>
      <c r="L911" s="166"/>
      <c r="M911" s="166"/>
      <c r="N911" s="166"/>
      <c r="O911" s="166"/>
      <c r="P911" s="166"/>
      <c r="Q911" s="166"/>
      <c r="R911" s="166"/>
      <c r="S911" s="166"/>
    </row>
    <row r="912" spans="1:19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320"/>
      <c r="L912" s="166"/>
      <c r="M912" s="166"/>
      <c r="N912" s="166"/>
      <c r="O912" s="166"/>
      <c r="P912" s="166"/>
      <c r="Q912" s="166"/>
      <c r="R912" s="166"/>
      <c r="S912" s="166"/>
    </row>
    <row r="913" spans="1:19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320"/>
      <c r="L913" s="166"/>
      <c r="M913" s="166"/>
      <c r="N913" s="166"/>
      <c r="O913" s="166"/>
      <c r="P913" s="166"/>
      <c r="Q913" s="166"/>
      <c r="R913" s="166"/>
      <c r="S913" s="166"/>
    </row>
    <row r="914" spans="1:19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320"/>
      <c r="L914" s="166"/>
      <c r="M914" s="166"/>
      <c r="N914" s="166"/>
      <c r="O914" s="166"/>
      <c r="P914" s="166"/>
      <c r="Q914" s="166"/>
      <c r="R914" s="166"/>
      <c r="S914" s="166"/>
    </row>
    <row r="915" spans="1:19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320"/>
      <c r="L915" s="166"/>
      <c r="M915" s="166"/>
      <c r="N915" s="166"/>
      <c r="O915" s="166"/>
      <c r="P915" s="166"/>
      <c r="Q915" s="166"/>
      <c r="R915" s="166"/>
      <c r="S915" s="166"/>
    </row>
    <row r="916" spans="1:19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320"/>
      <c r="L916" s="166"/>
      <c r="M916" s="166"/>
      <c r="N916" s="166"/>
      <c r="O916" s="166"/>
      <c r="P916" s="166"/>
      <c r="Q916" s="166"/>
      <c r="R916" s="166"/>
      <c r="S916" s="166"/>
    </row>
    <row r="917" spans="1:19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320"/>
      <c r="L917" s="166"/>
      <c r="M917" s="166"/>
      <c r="N917" s="166"/>
      <c r="O917" s="166"/>
      <c r="P917" s="166"/>
      <c r="Q917" s="166"/>
      <c r="R917" s="166"/>
      <c r="S917" s="166"/>
    </row>
    <row r="918" spans="1:19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320"/>
      <c r="L918" s="166"/>
      <c r="M918" s="166"/>
      <c r="N918" s="166"/>
      <c r="O918" s="166"/>
      <c r="P918" s="166"/>
      <c r="Q918" s="166"/>
      <c r="R918" s="166"/>
      <c r="S918" s="166"/>
    </row>
    <row r="919" spans="1:19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320"/>
      <c r="L919" s="166"/>
      <c r="M919" s="166"/>
      <c r="N919" s="166"/>
      <c r="O919" s="166"/>
      <c r="P919" s="166"/>
      <c r="Q919" s="166"/>
      <c r="R919" s="166"/>
      <c r="S919" s="166"/>
    </row>
    <row r="920" spans="1:19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320"/>
      <c r="L920" s="166"/>
      <c r="M920" s="166"/>
      <c r="N920" s="166"/>
      <c r="O920" s="166"/>
      <c r="P920" s="166"/>
      <c r="Q920" s="166"/>
      <c r="R920" s="166"/>
      <c r="S920" s="166"/>
    </row>
    <row r="921" spans="1:19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320"/>
      <c r="L921" s="166"/>
      <c r="M921" s="166"/>
      <c r="N921" s="166"/>
      <c r="O921" s="166"/>
      <c r="P921" s="166"/>
      <c r="Q921" s="166"/>
      <c r="R921" s="166"/>
      <c r="S921" s="166"/>
    </row>
    <row r="922" spans="1:19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320"/>
      <c r="L922" s="166"/>
      <c r="M922" s="166"/>
      <c r="N922" s="166"/>
      <c r="O922" s="166"/>
      <c r="P922" s="166"/>
      <c r="Q922" s="166"/>
      <c r="R922" s="166"/>
      <c r="S922" s="166"/>
    </row>
    <row r="923" spans="1:19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320"/>
      <c r="L923" s="166"/>
      <c r="M923" s="166"/>
      <c r="N923" s="166"/>
      <c r="O923" s="166"/>
      <c r="P923" s="166"/>
      <c r="Q923" s="166"/>
      <c r="R923" s="166"/>
      <c r="S923" s="166"/>
    </row>
    <row r="924" spans="1:19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320"/>
      <c r="L924" s="166"/>
      <c r="M924" s="166"/>
      <c r="N924" s="166"/>
      <c r="O924" s="166"/>
      <c r="P924" s="166"/>
      <c r="Q924" s="166"/>
      <c r="R924" s="166"/>
      <c r="S924" s="166"/>
    </row>
    <row r="925" spans="1:19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320"/>
      <c r="L925" s="166"/>
      <c r="M925" s="166"/>
      <c r="N925" s="166"/>
      <c r="O925" s="166"/>
      <c r="P925" s="166"/>
      <c r="Q925" s="166"/>
      <c r="R925" s="166"/>
      <c r="S925" s="166"/>
    </row>
    <row r="926" spans="1:19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320"/>
      <c r="L926" s="166"/>
      <c r="M926" s="166"/>
      <c r="N926" s="166"/>
      <c r="O926" s="166"/>
      <c r="P926" s="166"/>
      <c r="Q926" s="166"/>
      <c r="R926" s="166"/>
      <c r="S926" s="166"/>
    </row>
    <row r="927" spans="1:19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320"/>
      <c r="L927" s="166"/>
      <c r="M927" s="166"/>
      <c r="N927" s="166"/>
      <c r="O927" s="166"/>
      <c r="P927" s="166"/>
      <c r="Q927" s="166"/>
      <c r="R927" s="166"/>
      <c r="S927" s="166"/>
    </row>
    <row r="928" spans="1:19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320"/>
      <c r="L928" s="166"/>
      <c r="M928" s="166"/>
      <c r="N928" s="166"/>
      <c r="O928" s="166"/>
      <c r="P928" s="166"/>
      <c r="Q928" s="166"/>
      <c r="R928" s="166"/>
      <c r="S928" s="166"/>
    </row>
    <row r="929" spans="1:19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320"/>
      <c r="L929" s="166"/>
      <c r="M929" s="166"/>
      <c r="N929" s="166"/>
      <c r="O929" s="166"/>
      <c r="P929" s="166"/>
      <c r="Q929" s="166"/>
      <c r="R929" s="166"/>
      <c r="S929" s="166"/>
    </row>
    <row r="930" spans="1:19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320"/>
      <c r="L930" s="166"/>
      <c r="M930" s="166"/>
      <c r="N930" s="166"/>
      <c r="O930" s="166"/>
      <c r="P930" s="166"/>
      <c r="Q930" s="166"/>
      <c r="R930" s="166"/>
      <c r="S930" s="166"/>
    </row>
    <row r="931" spans="1:19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320"/>
      <c r="L931" s="166"/>
      <c r="M931" s="166"/>
      <c r="N931" s="166"/>
      <c r="O931" s="166"/>
      <c r="P931" s="166"/>
      <c r="Q931" s="166"/>
      <c r="R931" s="166"/>
      <c r="S931" s="166"/>
    </row>
    <row r="932" spans="1:19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320"/>
      <c r="L932" s="166"/>
      <c r="M932" s="166"/>
      <c r="N932" s="166"/>
      <c r="O932" s="166"/>
      <c r="P932" s="166"/>
      <c r="Q932" s="166"/>
      <c r="R932" s="166"/>
      <c r="S932" s="166"/>
    </row>
    <row r="933" spans="1:19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320"/>
      <c r="L933" s="166"/>
      <c r="M933" s="166"/>
      <c r="N933" s="166"/>
      <c r="O933" s="166"/>
      <c r="P933" s="166"/>
      <c r="Q933" s="166"/>
      <c r="R933" s="166"/>
      <c r="S933" s="166"/>
    </row>
    <row r="934" spans="1:19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320"/>
      <c r="L934" s="166"/>
      <c r="M934" s="166"/>
      <c r="N934" s="166"/>
      <c r="O934" s="166"/>
      <c r="P934" s="166"/>
      <c r="Q934" s="166"/>
      <c r="R934" s="166"/>
      <c r="S934" s="166"/>
    </row>
    <row r="935" spans="1:19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320"/>
      <c r="L935" s="166"/>
      <c r="M935" s="166"/>
      <c r="N935" s="166"/>
      <c r="O935" s="166"/>
      <c r="P935" s="166"/>
      <c r="Q935" s="166"/>
      <c r="R935" s="166"/>
      <c r="S935" s="166"/>
    </row>
    <row r="936" spans="1:19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320"/>
      <c r="L936" s="166"/>
      <c r="M936" s="166"/>
      <c r="N936" s="166"/>
      <c r="O936" s="166"/>
      <c r="P936" s="166"/>
      <c r="Q936" s="166"/>
      <c r="R936" s="166"/>
      <c r="S936" s="166"/>
    </row>
    <row r="937" spans="1:19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320"/>
      <c r="L937" s="166"/>
      <c r="M937" s="166"/>
      <c r="N937" s="166"/>
      <c r="O937" s="166"/>
      <c r="P937" s="166"/>
      <c r="Q937" s="166"/>
      <c r="R937" s="166"/>
      <c r="S937" s="166"/>
    </row>
    <row r="938" spans="1:19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320"/>
      <c r="L938" s="166"/>
      <c r="M938" s="166"/>
      <c r="N938" s="166"/>
      <c r="O938" s="166"/>
      <c r="P938" s="166"/>
      <c r="Q938" s="166"/>
      <c r="R938" s="166"/>
      <c r="S938" s="166"/>
    </row>
    <row r="939" spans="1:19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320"/>
      <c r="L939" s="166"/>
      <c r="M939" s="166"/>
      <c r="N939" s="166"/>
      <c r="O939" s="166"/>
      <c r="P939" s="166"/>
      <c r="Q939" s="166"/>
      <c r="R939" s="166"/>
      <c r="S939" s="166"/>
    </row>
    <row r="940" spans="1:19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320"/>
      <c r="L940" s="166"/>
      <c r="M940" s="166"/>
      <c r="N940" s="166"/>
      <c r="O940" s="166"/>
      <c r="P940" s="166"/>
      <c r="Q940" s="166"/>
      <c r="R940" s="166"/>
      <c r="S940" s="166"/>
    </row>
    <row r="941" spans="1:19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320"/>
      <c r="L941" s="166"/>
      <c r="M941" s="166"/>
      <c r="N941" s="166"/>
      <c r="O941" s="166"/>
      <c r="P941" s="166"/>
      <c r="Q941" s="166"/>
      <c r="R941" s="166"/>
      <c r="S941" s="166"/>
    </row>
    <row r="942" spans="1:19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320"/>
      <c r="L942" s="166"/>
      <c r="M942" s="166"/>
      <c r="N942" s="166"/>
      <c r="O942" s="166"/>
      <c r="P942" s="166"/>
      <c r="Q942" s="166"/>
      <c r="R942" s="166"/>
      <c r="S942" s="166"/>
    </row>
    <row r="943" spans="1:19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320"/>
      <c r="L943" s="166"/>
      <c r="M943" s="166"/>
      <c r="N943" s="166"/>
      <c r="O943" s="166"/>
      <c r="P943" s="166"/>
      <c r="Q943" s="166"/>
      <c r="R943" s="166"/>
      <c r="S943" s="166"/>
    </row>
    <row r="944" spans="1:19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320"/>
      <c r="L944" s="166"/>
      <c r="M944" s="166"/>
      <c r="N944" s="166"/>
      <c r="O944" s="166"/>
      <c r="P944" s="166"/>
      <c r="Q944" s="166"/>
      <c r="R944" s="166"/>
      <c r="S944" s="166"/>
    </row>
    <row r="945" spans="1:19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320"/>
      <c r="L945" s="166"/>
      <c r="M945" s="166"/>
      <c r="N945" s="166"/>
      <c r="O945" s="166"/>
      <c r="P945" s="166"/>
      <c r="Q945" s="166"/>
      <c r="R945" s="166"/>
      <c r="S945" s="166"/>
    </row>
    <row r="946" spans="1:19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320"/>
      <c r="L946" s="166"/>
      <c r="M946" s="166"/>
      <c r="N946" s="166"/>
      <c r="O946" s="166"/>
      <c r="P946" s="166"/>
      <c r="Q946" s="166"/>
      <c r="R946" s="166"/>
      <c r="S946" s="166"/>
    </row>
    <row r="947" spans="1:19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320"/>
      <c r="L947" s="166"/>
      <c r="M947" s="166"/>
      <c r="N947" s="166"/>
      <c r="O947" s="166"/>
      <c r="P947" s="166"/>
      <c r="Q947" s="166"/>
      <c r="R947" s="166"/>
      <c r="S947" s="166"/>
    </row>
    <row r="948" spans="1:19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320"/>
      <c r="L948" s="166"/>
      <c r="M948" s="166"/>
      <c r="N948" s="166"/>
      <c r="O948" s="166"/>
      <c r="P948" s="166"/>
      <c r="Q948" s="166"/>
      <c r="R948" s="166"/>
      <c r="S948" s="166"/>
    </row>
    <row r="949" spans="1:19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320"/>
      <c r="L949" s="166"/>
      <c r="M949" s="166"/>
      <c r="N949" s="166"/>
      <c r="O949" s="166"/>
      <c r="P949" s="166"/>
      <c r="Q949" s="166"/>
      <c r="R949" s="166"/>
      <c r="S949" s="166"/>
    </row>
    <row r="950" spans="1:19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320"/>
      <c r="L950" s="166"/>
      <c r="M950" s="166"/>
      <c r="N950" s="166"/>
      <c r="O950" s="166"/>
      <c r="P950" s="166"/>
      <c r="Q950" s="166"/>
      <c r="R950" s="166"/>
      <c r="S950" s="166"/>
    </row>
    <row r="951" spans="1:19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320"/>
      <c r="L951" s="166"/>
      <c r="M951" s="166"/>
      <c r="N951" s="166"/>
      <c r="O951" s="166"/>
      <c r="P951" s="166"/>
      <c r="Q951" s="166"/>
      <c r="R951" s="166"/>
      <c r="S951" s="166"/>
    </row>
    <row r="952" spans="1:19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320"/>
      <c r="L952" s="166"/>
      <c r="M952" s="166"/>
      <c r="N952" s="166"/>
      <c r="O952" s="166"/>
      <c r="P952" s="166"/>
      <c r="Q952" s="166"/>
      <c r="R952" s="166"/>
      <c r="S952" s="166"/>
    </row>
    <row r="953" spans="1:19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320"/>
      <c r="L953" s="166"/>
      <c r="M953" s="166"/>
      <c r="N953" s="166"/>
      <c r="O953" s="166"/>
      <c r="P953" s="166"/>
      <c r="Q953" s="166"/>
      <c r="R953" s="166"/>
      <c r="S953" s="166"/>
    </row>
    <row r="954" spans="1:19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320"/>
      <c r="L954" s="166"/>
      <c r="M954" s="166"/>
      <c r="N954" s="166"/>
      <c r="O954" s="166"/>
      <c r="P954" s="166"/>
      <c r="Q954" s="166"/>
      <c r="R954" s="166"/>
      <c r="S954" s="166"/>
    </row>
    <row r="955" spans="1:19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320"/>
      <c r="L955" s="166"/>
      <c r="M955" s="166"/>
      <c r="N955" s="166"/>
      <c r="O955" s="166"/>
      <c r="P955" s="166"/>
      <c r="Q955" s="166"/>
      <c r="R955" s="166"/>
      <c r="S955" s="166"/>
    </row>
    <row r="956" spans="1:19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320"/>
      <c r="L956" s="166"/>
      <c r="M956" s="166"/>
      <c r="N956" s="166"/>
      <c r="O956" s="166"/>
      <c r="P956" s="166"/>
      <c r="Q956" s="166"/>
      <c r="R956" s="166"/>
      <c r="S956" s="166"/>
    </row>
    <row r="957" spans="1:19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320"/>
      <c r="L957" s="166"/>
      <c r="M957" s="166"/>
      <c r="N957" s="166"/>
      <c r="O957" s="166"/>
      <c r="P957" s="166"/>
      <c r="Q957" s="166"/>
      <c r="R957" s="166"/>
      <c r="S957" s="166"/>
    </row>
    <row r="958" spans="1:19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320"/>
      <c r="L958" s="166"/>
      <c r="M958" s="166"/>
      <c r="N958" s="166"/>
      <c r="O958" s="166"/>
      <c r="P958" s="166"/>
      <c r="Q958" s="166"/>
      <c r="R958" s="166"/>
      <c r="S958" s="166"/>
    </row>
    <row r="959" spans="1:19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320"/>
      <c r="L959" s="166"/>
      <c r="M959" s="166"/>
      <c r="N959" s="166"/>
      <c r="O959" s="166"/>
      <c r="P959" s="166"/>
      <c r="Q959" s="166"/>
      <c r="R959" s="166"/>
      <c r="S959" s="166"/>
    </row>
    <row r="960" spans="1:19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320"/>
      <c r="L960" s="166"/>
      <c r="M960" s="166"/>
      <c r="N960" s="166"/>
      <c r="O960" s="166"/>
      <c r="P960" s="166"/>
      <c r="Q960" s="166"/>
      <c r="R960" s="166"/>
      <c r="S960" s="166"/>
    </row>
    <row r="961" spans="1:19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320"/>
      <c r="L961" s="166"/>
      <c r="M961" s="166"/>
      <c r="N961" s="166"/>
      <c r="O961" s="166"/>
      <c r="P961" s="166"/>
      <c r="Q961" s="166"/>
      <c r="R961" s="166"/>
      <c r="S961" s="166"/>
    </row>
    <row r="962" spans="1:19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320"/>
      <c r="L962" s="166"/>
      <c r="M962" s="166"/>
      <c r="N962" s="166"/>
      <c r="O962" s="166"/>
      <c r="P962" s="166"/>
      <c r="Q962" s="166"/>
      <c r="R962" s="166"/>
      <c r="S962" s="166"/>
    </row>
    <row r="963" spans="1:19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320"/>
      <c r="L963" s="166"/>
      <c r="M963" s="166"/>
      <c r="N963" s="166"/>
      <c r="O963" s="166"/>
      <c r="P963" s="166"/>
      <c r="Q963" s="166"/>
      <c r="R963" s="166"/>
      <c r="S963" s="166"/>
    </row>
    <row r="964" spans="1:19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320"/>
      <c r="L964" s="166"/>
      <c r="M964" s="166"/>
      <c r="N964" s="166"/>
      <c r="O964" s="166"/>
      <c r="P964" s="166"/>
      <c r="Q964" s="166"/>
      <c r="R964" s="166"/>
      <c r="S964" s="166"/>
    </row>
    <row r="965" spans="1:19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320"/>
      <c r="L965" s="166"/>
      <c r="M965" s="166"/>
      <c r="N965" s="166"/>
      <c r="O965" s="166"/>
      <c r="P965" s="166"/>
      <c r="Q965" s="166"/>
      <c r="R965" s="166"/>
      <c r="S965" s="166"/>
    </row>
    <row r="966" spans="1:19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320"/>
      <c r="L966" s="166"/>
      <c r="M966" s="166"/>
      <c r="N966" s="166"/>
      <c r="O966" s="166"/>
      <c r="P966" s="166"/>
      <c r="Q966" s="166"/>
      <c r="R966" s="166"/>
      <c r="S966" s="166"/>
    </row>
    <row r="967" spans="1:19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320"/>
      <c r="L967" s="166"/>
      <c r="M967" s="166"/>
      <c r="N967" s="166"/>
      <c r="O967" s="166"/>
      <c r="P967" s="166"/>
      <c r="Q967" s="166"/>
      <c r="R967" s="166"/>
      <c r="S967" s="166"/>
    </row>
    <row r="968" spans="1:19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320"/>
      <c r="L968" s="166"/>
      <c r="M968" s="166"/>
      <c r="N968" s="166"/>
      <c r="O968" s="166"/>
      <c r="P968" s="166"/>
      <c r="Q968" s="166"/>
      <c r="R968" s="166"/>
      <c r="S968" s="166"/>
    </row>
    <row r="969" spans="1:19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320"/>
      <c r="L969" s="166"/>
      <c r="M969" s="166"/>
      <c r="N969" s="166"/>
      <c r="O969" s="166"/>
      <c r="P969" s="166"/>
      <c r="Q969" s="166"/>
      <c r="R969" s="166"/>
      <c r="S969" s="166"/>
    </row>
    <row r="970" spans="1:19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320"/>
      <c r="L970" s="166"/>
      <c r="M970" s="166"/>
      <c r="N970" s="166"/>
      <c r="O970" s="166"/>
      <c r="P970" s="166"/>
      <c r="Q970" s="166"/>
      <c r="R970" s="166"/>
      <c r="S970" s="166"/>
    </row>
    <row r="971" spans="1:19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320"/>
      <c r="L971" s="166"/>
      <c r="M971" s="166"/>
      <c r="N971" s="166"/>
      <c r="O971" s="166"/>
      <c r="P971" s="166"/>
      <c r="Q971" s="166"/>
      <c r="R971" s="166"/>
      <c r="S971" s="166"/>
    </row>
    <row r="972" spans="1:19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320"/>
      <c r="L972" s="166"/>
      <c r="M972" s="166"/>
      <c r="N972" s="166"/>
      <c r="O972" s="166"/>
      <c r="P972" s="166"/>
      <c r="Q972" s="166"/>
      <c r="R972" s="166"/>
      <c r="S972" s="166"/>
    </row>
  </sheetData>
  <autoFilter ref="A7:S34" xr:uid="{00000000-0009-0000-0000-00000C000000}"/>
  <mergeCells count="20">
    <mergeCell ref="C26:D26"/>
    <mergeCell ref="I4:I6"/>
    <mergeCell ref="J4:J6"/>
    <mergeCell ref="Q4:Q6"/>
    <mergeCell ref="R4:R6"/>
    <mergeCell ref="S4:S6"/>
    <mergeCell ref="A2:S2"/>
    <mergeCell ref="A4:A6"/>
    <mergeCell ref="B4:B6"/>
    <mergeCell ref="C4:C6"/>
    <mergeCell ref="D4:D6"/>
    <mergeCell ref="E4:E6"/>
    <mergeCell ref="F4:F6"/>
    <mergeCell ref="L4:L6"/>
    <mergeCell ref="M4:M6"/>
    <mergeCell ref="N4:N6"/>
    <mergeCell ref="O4:O6"/>
    <mergeCell ref="P4:P6"/>
    <mergeCell ref="G4:G6"/>
    <mergeCell ref="H4:H6"/>
  </mergeCells>
  <hyperlinks>
    <hyperlink ref="O11" r:id="rId1" xr:uid="{00000000-0004-0000-0C00-000000000000}"/>
    <hyperlink ref="O15" r:id="rId2" xr:uid="{00000000-0004-0000-0C00-000001000000}"/>
    <hyperlink ref="O16" r:id="rId3" xr:uid="{00000000-0004-0000-0C00-000002000000}"/>
    <hyperlink ref="O17" r:id="rId4" xr:uid="{00000000-0004-0000-0C00-000003000000}"/>
    <hyperlink ref="O18" r:id="rId5" xr:uid="{00000000-0004-0000-0C00-000004000000}"/>
    <hyperlink ref="O19" r:id="rId6" xr:uid="{00000000-0004-0000-0C00-000005000000}"/>
    <hyperlink ref="O20" r:id="rId7" xr:uid="{00000000-0004-0000-0C00-000006000000}"/>
    <hyperlink ref="O23" r:id="rId8" xr:uid="{00000000-0004-0000-0C00-000007000000}"/>
    <hyperlink ref="O24" r:id="rId9" xr:uid="{00000000-0004-0000-0C00-000008000000}"/>
    <hyperlink ref="O25" r:id="rId10" xr:uid="{00000000-0004-0000-0C00-000009000000}"/>
    <hyperlink ref="O31" r:id="rId11" xr:uid="{00000000-0004-0000-0C00-00000A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52"/>
  <sheetViews>
    <sheetView tabSelected="1" view="pageBreakPreview" zoomScaleNormal="100" zoomScaleSheetLayoutView="100" workbookViewId="0">
      <pane ySplit="6" topLeftCell="A7" activePane="bottomLeft" state="frozen"/>
      <selection pane="bottomLeft" activeCell="K11" sqref="K11"/>
    </sheetView>
  </sheetViews>
  <sheetFormatPr defaultColWidth="14.42578125" defaultRowHeight="15" customHeight="1"/>
  <cols>
    <col min="1" max="1" width="4.28515625" style="325" customWidth="1"/>
    <col min="2" max="2" width="74.5703125" style="325" customWidth="1"/>
    <col min="3" max="3" width="34.7109375" style="325" customWidth="1"/>
    <col min="4" max="5" width="14.42578125" style="325" customWidth="1"/>
    <col min="6" max="6" width="14.7109375" style="325" customWidth="1"/>
    <col min="7" max="8" width="16.28515625" style="325" customWidth="1"/>
    <col min="9" max="9" width="28.85546875" style="325" customWidth="1"/>
    <col min="10" max="10" width="14.42578125" style="325"/>
    <col min="11" max="11" width="18.28515625" style="325" customWidth="1"/>
    <col min="12" max="16384" width="14.42578125" style="325"/>
  </cols>
  <sheetData>
    <row r="1" spans="1:11" ht="79.5" customHeight="1">
      <c r="A1" s="321"/>
      <c r="B1" s="322"/>
      <c r="C1" s="323"/>
      <c r="D1" s="323"/>
      <c r="E1" s="324"/>
      <c r="F1" s="390" t="s">
        <v>617</v>
      </c>
      <c r="G1" s="390"/>
      <c r="H1" s="390"/>
    </row>
    <row r="2" spans="1:11" ht="36.75" customHeight="1">
      <c r="A2" s="391" t="s">
        <v>616</v>
      </c>
      <c r="B2" s="391"/>
      <c r="C2" s="391"/>
      <c r="D2" s="391"/>
      <c r="E2" s="391"/>
      <c r="F2" s="391"/>
      <c r="G2" s="391"/>
      <c r="H2" s="391"/>
    </row>
    <row r="3" spans="1:11" ht="13.5" customHeight="1">
      <c r="A3" s="326"/>
      <c r="B3" s="326"/>
      <c r="C3" s="326"/>
      <c r="D3" s="326"/>
      <c r="E3" s="326"/>
      <c r="F3" s="326"/>
      <c r="G3" s="326"/>
      <c r="H3" s="326"/>
    </row>
    <row r="4" spans="1:11" ht="15.75" customHeight="1">
      <c r="A4" s="388" t="s">
        <v>2</v>
      </c>
      <c r="B4" s="392" t="s">
        <v>3</v>
      </c>
      <c r="C4" s="388" t="s">
        <v>4</v>
      </c>
      <c r="D4" s="388" t="s">
        <v>6</v>
      </c>
      <c r="E4" s="388" t="s">
        <v>7</v>
      </c>
      <c r="F4" s="388" t="s">
        <v>9</v>
      </c>
      <c r="G4" s="388" t="s">
        <v>618</v>
      </c>
      <c r="H4" s="388" t="s">
        <v>14</v>
      </c>
      <c r="I4" s="385"/>
      <c r="J4" s="385"/>
      <c r="K4" s="385"/>
    </row>
    <row r="5" spans="1:11" ht="16.5" customHeight="1">
      <c r="A5" s="389"/>
      <c r="B5" s="393"/>
      <c r="C5" s="389"/>
      <c r="D5" s="389"/>
      <c r="E5" s="389"/>
      <c r="F5" s="389"/>
      <c r="G5" s="389"/>
      <c r="H5" s="389"/>
      <c r="I5" s="386"/>
      <c r="J5" s="386"/>
      <c r="K5" s="386"/>
    </row>
    <row r="6" spans="1:11" ht="32.25" customHeight="1">
      <c r="A6" s="389"/>
      <c r="B6" s="393"/>
      <c r="C6" s="389"/>
      <c r="D6" s="389"/>
      <c r="E6" s="389"/>
      <c r="F6" s="389"/>
      <c r="G6" s="389"/>
      <c r="H6" s="389"/>
      <c r="I6" s="386"/>
      <c r="J6" s="386"/>
      <c r="K6" s="386"/>
    </row>
    <row r="7" spans="1:11" s="353" customFormat="1" ht="17.25" customHeight="1">
      <c r="A7" s="327">
        <v>1</v>
      </c>
      <c r="B7" s="351">
        <v>2</v>
      </c>
      <c r="C7" s="18">
        <v>3</v>
      </c>
      <c r="D7" s="327">
        <v>4</v>
      </c>
      <c r="E7" s="327">
        <v>5</v>
      </c>
      <c r="F7" s="327">
        <v>6</v>
      </c>
      <c r="G7" s="327">
        <f>F7+1</f>
        <v>7</v>
      </c>
      <c r="H7" s="327">
        <f>G7+1</f>
        <v>8</v>
      </c>
      <c r="I7" s="352"/>
    </row>
    <row r="8" spans="1:11" ht="52.5" customHeight="1">
      <c r="A8" s="327">
        <v>1</v>
      </c>
      <c r="B8" s="349" t="s">
        <v>570</v>
      </c>
      <c r="C8" s="18" t="s">
        <v>550</v>
      </c>
      <c r="D8" s="327" t="s">
        <v>551</v>
      </c>
      <c r="E8" s="327" t="s">
        <v>571</v>
      </c>
      <c r="F8" s="137">
        <v>199464.94</v>
      </c>
      <c r="G8" s="137">
        <f>119642.837-55903.21466</f>
        <v>63739.622340000002</v>
      </c>
      <c r="H8" s="137">
        <v>54642.841999999997</v>
      </c>
      <c r="I8" s="355"/>
    </row>
    <row r="9" spans="1:11" ht="54.75" customHeight="1">
      <c r="A9" s="327">
        <f>A8+1</f>
        <v>2</v>
      </c>
      <c r="B9" s="349" t="s">
        <v>567</v>
      </c>
      <c r="C9" s="18" t="s">
        <v>550</v>
      </c>
      <c r="D9" s="327" t="s">
        <v>551</v>
      </c>
      <c r="E9" s="327" t="s">
        <v>568</v>
      </c>
      <c r="F9" s="137">
        <v>144126.91699999999</v>
      </c>
      <c r="G9" s="137">
        <f>144126.917-2740</f>
        <v>141386.91699999999</v>
      </c>
      <c r="H9" s="137">
        <v>25000</v>
      </c>
      <c r="I9" s="355"/>
    </row>
    <row r="10" spans="1:11" ht="63" customHeight="1">
      <c r="A10" s="327">
        <f t="shared" ref="A10:A37" si="0">A9+1</f>
        <v>3</v>
      </c>
      <c r="B10" s="349" t="s">
        <v>569</v>
      </c>
      <c r="C10" s="18" t="s">
        <v>550</v>
      </c>
      <c r="D10" s="327" t="s">
        <v>551</v>
      </c>
      <c r="E10" s="327" t="s">
        <v>554</v>
      </c>
      <c r="F10" s="137">
        <v>105791.36199999999</v>
      </c>
      <c r="G10" s="137">
        <f>104625.7177-65205.26888</f>
        <v>39420.448819999991</v>
      </c>
      <c r="H10" s="137">
        <v>31216.707999999999</v>
      </c>
      <c r="I10" s="355"/>
    </row>
    <row r="11" spans="1:11" ht="64.5" customHeight="1">
      <c r="A11" s="327">
        <f t="shared" si="0"/>
        <v>4</v>
      </c>
      <c r="B11" s="349" t="s">
        <v>556</v>
      </c>
      <c r="C11" s="18" t="s">
        <v>550</v>
      </c>
      <c r="D11" s="327" t="s">
        <v>551</v>
      </c>
      <c r="E11" s="327" t="s">
        <v>568</v>
      </c>
      <c r="F11" s="137">
        <v>73288.501000000004</v>
      </c>
      <c r="G11" s="137">
        <f>F11-2093.8238</f>
        <v>71194.677200000006</v>
      </c>
      <c r="H11" s="137">
        <v>3000</v>
      </c>
      <c r="I11" s="355"/>
    </row>
    <row r="12" spans="1:11" ht="57" customHeight="1">
      <c r="A12" s="327">
        <f t="shared" si="0"/>
        <v>5</v>
      </c>
      <c r="B12" s="349" t="s">
        <v>557</v>
      </c>
      <c r="C12" s="18" t="s">
        <v>550</v>
      </c>
      <c r="D12" s="327" t="s">
        <v>551</v>
      </c>
      <c r="E12" s="327" t="s">
        <v>554</v>
      </c>
      <c r="F12" s="137">
        <v>39820.044000000002</v>
      </c>
      <c r="G12" s="356">
        <v>28820.400000000001</v>
      </c>
      <c r="H12" s="137">
        <v>28820.400000000001</v>
      </c>
      <c r="I12" s="355"/>
    </row>
    <row r="13" spans="1:11" ht="64.5" customHeight="1">
      <c r="A13" s="327">
        <f t="shared" si="0"/>
        <v>6</v>
      </c>
      <c r="B13" s="349" t="s">
        <v>601</v>
      </c>
      <c r="C13" s="18" t="s">
        <v>600</v>
      </c>
      <c r="D13" s="327" t="s">
        <v>572</v>
      </c>
      <c r="E13" s="327" t="s">
        <v>554</v>
      </c>
      <c r="F13" s="137">
        <v>19806.25</v>
      </c>
      <c r="G13" s="137">
        <f>19806.25-840</f>
        <v>18966.25</v>
      </c>
      <c r="H13" s="137">
        <v>9806.25</v>
      </c>
      <c r="I13" s="355"/>
    </row>
    <row r="14" spans="1:11" ht="58.5" customHeight="1">
      <c r="A14" s="327">
        <f t="shared" si="0"/>
        <v>7</v>
      </c>
      <c r="B14" s="349" t="s">
        <v>602</v>
      </c>
      <c r="C14" s="18" t="s">
        <v>25</v>
      </c>
      <c r="D14" s="327" t="s">
        <v>574</v>
      </c>
      <c r="E14" s="327" t="s">
        <v>573</v>
      </c>
      <c r="F14" s="137">
        <v>161638.57699999999</v>
      </c>
      <c r="G14" s="137">
        <f>F14-500</f>
        <v>161138.57699999999</v>
      </c>
      <c r="H14" s="137">
        <v>9500</v>
      </c>
      <c r="I14" s="355"/>
    </row>
    <row r="15" spans="1:11" ht="64.5" customHeight="1">
      <c r="A15" s="327">
        <f t="shared" si="0"/>
        <v>8</v>
      </c>
      <c r="B15" s="349" t="s">
        <v>558</v>
      </c>
      <c r="C15" s="18" t="s">
        <v>562</v>
      </c>
      <c r="D15" s="327" t="s">
        <v>466</v>
      </c>
      <c r="E15" s="327" t="s">
        <v>568</v>
      </c>
      <c r="F15" s="137">
        <v>67472.240999999995</v>
      </c>
      <c r="G15" s="137">
        <f>F15-1199.72</f>
        <v>66272.520999999993</v>
      </c>
      <c r="H15" s="137">
        <v>10000</v>
      </c>
      <c r="I15" s="355"/>
    </row>
    <row r="16" spans="1:11" ht="54" customHeight="1">
      <c r="A16" s="327">
        <f t="shared" si="0"/>
        <v>9</v>
      </c>
      <c r="B16" s="349" t="s">
        <v>575</v>
      </c>
      <c r="C16" s="18" t="s">
        <v>562</v>
      </c>
      <c r="D16" s="327" t="s">
        <v>466</v>
      </c>
      <c r="E16" s="327" t="s">
        <v>554</v>
      </c>
      <c r="F16" s="137">
        <v>16493.608</v>
      </c>
      <c r="G16" s="137">
        <f>F16-249.312</f>
        <v>16244.296</v>
      </c>
      <c r="H16" s="137">
        <v>12000</v>
      </c>
      <c r="I16" s="355"/>
    </row>
    <row r="17" spans="1:10" ht="54" customHeight="1">
      <c r="A17" s="327">
        <f t="shared" si="0"/>
        <v>10</v>
      </c>
      <c r="B17" s="349" t="s">
        <v>614</v>
      </c>
      <c r="C17" s="18" t="s">
        <v>562</v>
      </c>
      <c r="D17" s="327" t="s">
        <v>466</v>
      </c>
      <c r="E17" s="327" t="s">
        <v>568</v>
      </c>
      <c r="F17" s="137">
        <v>234790.65400000001</v>
      </c>
      <c r="G17" s="356">
        <f>F17-999.2</f>
        <v>233791.454</v>
      </c>
      <c r="H17" s="137">
        <v>10000</v>
      </c>
      <c r="I17" s="355"/>
    </row>
    <row r="18" spans="1:10" ht="51" customHeight="1">
      <c r="A18" s="327">
        <f t="shared" si="0"/>
        <v>11</v>
      </c>
      <c r="B18" s="349" t="s">
        <v>613</v>
      </c>
      <c r="C18" s="18" t="s">
        <v>553</v>
      </c>
      <c r="D18" s="327" t="s">
        <v>577</v>
      </c>
      <c r="E18" s="327" t="s">
        <v>576</v>
      </c>
      <c r="F18" s="137">
        <v>2000000</v>
      </c>
      <c r="G18" s="137">
        <f>F18-1353.79</f>
        <v>1998646.21</v>
      </c>
      <c r="H18" s="137">
        <v>8000</v>
      </c>
      <c r="I18" s="355"/>
    </row>
    <row r="19" spans="1:10" ht="64.5" customHeight="1">
      <c r="A19" s="327">
        <f t="shared" si="0"/>
        <v>12</v>
      </c>
      <c r="B19" s="349" t="s">
        <v>612</v>
      </c>
      <c r="C19" s="18" t="s">
        <v>553</v>
      </c>
      <c r="D19" s="327" t="s">
        <v>466</v>
      </c>
      <c r="E19" s="327" t="s">
        <v>554</v>
      </c>
      <c r="F19" s="137">
        <v>10551.248</v>
      </c>
      <c r="G19" s="137">
        <v>5000</v>
      </c>
      <c r="H19" s="137">
        <v>5000</v>
      </c>
      <c r="I19" s="355"/>
    </row>
    <row r="20" spans="1:10" ht="64.5" customHeight="1">
      <c r="A20" s="327">
        <f t="shared" si="0"/>
        <v>13</v>
      </c>
      <c r="B20" s="349" t="s">
        <v>611</v>
      </c>
      <c r="C20" s="18" t="s">
        <v>553</v>
      </c>
      <c r="D20" s="327" t="s">
        <v>466</v>
      </c>
      <c r="E20" s="327" t="s">
        <v>554</v>
      </c>
      <c r="F20" s="137">
        <v>35800</v>
      </c>
      <c r="G20" s="137">
        <f>35800-400</f>
        <v>35400</v>
      </c>
      <c r="H20" s="137">
        <v>5000</v>
      </c>
      <c r="I20" s="355"/>
    </row>
    <row r="21" spans="1:10" ht="64.5" customHeight="1">
      <c r="A21" s="327">
        <f t="shared" si="0"/>
        <v>14</v>
      </c>
      <c r="B21" s="349" t="s">
        <v>615</v>
      </c>
      <c r="C21" s="18" t="s">
        <v>603</v>
      </c>
      <c r="D21" s="327" t="s">
        <v>466</v>
      </c>
      <c r="E21" s="327">
        <v>2026</v>
      </c>
      <c r="F21" s="137">
        <v>45000</v>
      </c>
      <c r="G21" s="137">
        <v>45000</v>
      </c>
      <c r="H21" s="137">
        <v>1000</v>
      </c>
      <c r="I21" s="355"/>
    </row>
    <row r="22" spans="1:10" ht="64.5" customHeight="1">
      <c r="A22" s="327">
        <f t="shared" si="0"/>
        <v>15</v>
      </c>
      <c r="B22" s="349" t="s">
        <v>610</v>
      </c>
      <c r="C22" s="18" t="s">
        <v>553</v>
      </c>
      <c r="D22" s="354" t="s">
        <v>589</v>
      </c>
      <c r="E22" s="327" t="s">
        <v>578</v>
      </c>
      <c r="F22" s="137">
        <v>400000</v>
      </c>
      <c r="G22" s="137">
        <f>F22-100</f>
        <v>399900</v>
      </c>
      <c r="H22" s="137">
        <v>2000</v>
      </c>
      <c r="I22" s="355"/>
    </row>
    <row r="23" spans="1:10" ht="53.25" customHeight="1">
      <c r="A23" s="327">
        <f t="shared" si="0"/>
        <v>16</v>
      </c>
      <c r="B23" s="349" t="s">
        <v>579</v>
      </c>
      <c r="C23" s="18" t="s">
        <v>563</v>
      </c>
      <c r="D23" s="327" t="s">
        <v>590</v>
      </c>
      <c r="E23" s="327" t="s">
        <v>578</v>
      </c>
      <c r="F23" s="137">
        <v>87567.88</v>
      </c>
      <c r="G23" s="343">
        <v>86169.876999999993</v>
      </c>
      <c r="H23" s="137">
        <v>8000</v>
      </c>
      <c r="I23" s="355"/>
    </row>
    <row r="24" spans="1:10" ht="54" customHeight="1">
      <c r="A24" s="327">
        <f t="shared" si="0"/>
        <v>17</v>
      </c>
      <c r="B24" s="349" t="s">
        <v>609</v>
      </c>
      <c r="C24" s="18" t="s">
        <v>552</v>
      </c>
      <c r="D24" s="327" t="s">
        <v>581</v>
      </c>
      <c r="E24" s="327" t="s">
        <v>580</v>
      </c>
      <c r="F24" s="137">
        <v>69561.607999999993</v>
      </c>
      <c r="G24" s="137">
        <f>F24-200-479.44289-4551.46985-29895.75924</f>
        <v>34434.936019999986</v>
      </c>
      <c r="H24" s="137">
        <v>10000</v>
      </c>
      <c r="I24" s="355"/>
    </row>
    <row r="25" spans="1:10" ht="46.5" customHeight="1">
      <c r="A25" s="327">
        <f t="shared" si="0"/>
        <v>18</v>
      </c>
      <c r="B25" s="349" t="s">
        <v>608</v>
      </c>
      <c r="C25" s="18" t="s">
        <v>553</v>
      </c>
      <c r="D25" s="327" t="s">
        <v>555</v>
      </c>
      <c r="E25" s="327" t="s">
        <v>568</v>
      </c>
      <c r="F25" s="137">
        <v>85487.76</v>
      </c>
      <c r="G25" s="137">
        <f>85487.76-200</f>
        <v>85287.76</v>
      </c>
      <c r="H25" s="137">
        <v>5000</v>
      </c>
      <c r="I25" s="355"/>
    </row>
    <row r="26" spans="1:10" ht="52.5" customHeight="1">
      <c r="A26" s="327">
        <f t="shared" si="0"/>
        <v>19</v>
      </c>
      <c r="B26" s="349" t="s">
        <v>607</v>
      </c>
      <c r="C26" s="18" t="s">
        <v>553</v>
      </c>
      <c r="D26" s="327" t="s">
        <v>555</v>
      </c>
      <c r="E26" s="327" t="s">
        <v>568</v>
      </c>
      <c r="F26" s="137">
        <v>76890.600000000006</v>
      </c>
      <c r="G26" s="137">
        <f>76890.6-200</f>
        <v>76690.600000000006</v>
      </c>
      <c r="H26" s="137">
        <v>5000</v>
      </c>
      <c r="I26" s="355"/>
      <c r="J26" s="329"/>
    </row>
    <row r="27" spans="1:10" ht="54" customHeight="1">
      <c r="A27" s="327">
        <f t="shared" si="0"/>
        <v>20</v>
      </c>
      <c r="B27" s="349" t="s">
        <v>606</v>
      </c>
      <c r="C27" s="18" t="s">
        <v>553</v>
      </c>
      <c r="D27" s="327" t="s">
        <v>466</v>
      </c>
      <c r="E27" s="327" t="s">
        <v>568</v>
      </c>
      <c r="F27" s="137">
        <v>87200</v>
      </c>
      <c r="G27" s="29">
        <f>F27-200</f>
        <v>87000</v>
      </c>
      <c r="H27" s="137">
        <v>8000</v>
      </c>
      <c r="I27" s="355"/>
    </row>
    <row r="28" spans="1:10" ht="81.75" customHeight="1">
      <c r="A28" s="327">
        <f t="shared" si="0"/>
        <v>21</v>
      </c>
      <c r="B28" s="349" t="s">
        <v>594</v>
      </c>
      <c r="C28" s="18" t="s">
        <v>595</v>
      </c>
      <c r="D28" s="327" t="s">
        <v>466</v>
      </c>
      <c r="E28" s="327">
        <v>2026</v>
      </c>
      <c r="F28" s="137">
        <v>13000</v>
      </c>
      <c r="G28" s="137">
        <v>13000</v>
      </c>
      <c r="H28" s="137">
        <v>1000</v>
      </c>
      <c r="I28" s="355"/>
    </row>
    <row r="29" spans="1:10" ht="63" customHeight="1">
      <c r="A29" s="327">
        <f t="shared" si="0"/>
        <v>22</v>
      </c>
      <c r="B29" s="349" t="s">
        <v>582</v>
      </c>
      <c r="C29" s="18" t="s">
        <v>553</v>
      </c>
      <c r="D29" s="327" t="s">
        <v>466</v>
      </c>
      <c r="E29" s="328" t="s">
        <v>583</v>
      </c>
      <c r="F29" s="137">
        <v>216000</v>
      </c>
      <c r="G29" s="137">
        <f>F29-350</f>
        <v>215650</v>
      </c>
      <c r="H29" s="137">
        <v>5000</v>
      </c>
      <c r="I29" s="355"/>
    </row>
    <row r="30" spans="1:10" ht="62.25" customHeight="1">
      <c r="A30" s="327">
        <f t="shared" si="0"/>
        <v>23</v>
      </c>
      <c r="B30" s="350" t="s">
        <v>596</v>
      </c>
      <c r="C30" s="18" t="s">
        <v>595</v>
      </c>
      <c r="D30" s="327" t="s">
        <v>466</v>
      </c>
      <c r="E30" s="328" t="s">
        <v>597</v>
      </c>
      <c r="F30" s="344">
        <v>80800</v>
      </c>
      <c r="G30" s="344">
        <v>80800</v>
      </c>
      <c r="H30" s="137">
        <v>1000</v>
      </c>
      <c r="I30" s="355"/>
    </row>
    <row r="31" spans="1:10" ht="68.25" customHeight="1">
      <c r="A31" s="327">
        <f t="shared" si="0"/>
        <v>24</v>
      </c>
      <c r="B31" s="349" t="s">
        <v>584</v>
      </c>
      <c r="C31" s="18" t="s">
        <v>564</v>
      </c>
      <c r="D31" s="327" t="s">
        <v>593</v>
      </c>
      <c r="E31" s="327" t="s">
        <v>554</v>
      </c>
      <c r="F31" s="137">
        <v>9912.7960000000003</v>
      </c>
      <c r="G31" s="137">
        <f>F31-378.83444</f>
        <v>9533.9615599999997</v>
      </c>
      <c r="H31" s="137">
        <v>5000</v>
      </c>
      <c r="I31" s="355"/>
    </row>
    <row r="32" spans="1:10" ht="58.5" customHeight="1">
      <c r="A32" s="327">
        <f t="shared" si="0"/>
        <v>25</v>
      </c>
      <c r="B32" s="349" t="s">
        <v>598</v>
      </c>
      <c r="C32" s="18" t="s">
        <v>564</v>
      </c>
      <c r="D32" s="327" t="s">
        <v>593</v>
      </c>
      <c r="E32" s="328" t="s">
        <v>597</v>
      </c>
      <c r="F32" s="137">
        <v>38000</v>
      </c>
      <c r="G32" s="137">
        <v>38000</v>
      </c>
      <c r="H32" s="137">
        <v>2000</v>
      </c>
      <c r="I32" s="355"/>
    </row>
    <row r="33" spans="1:15" ht="78" customHeight="1">
      <c r="A33" s="327">
        <f t="shared" si="0"/>
        <v>26</v>
      </c>
      <c r="B33" s="349" t="s">
        <v>585</v>
      </c>
      <c r="C33" s="18" t="s">
        <v>565</v>
      </c>
      <c r="D33" s="327" t="s">
        <v>586</v>
      </c>
      <c r="E33" s="327" t="s">
        <v>568</v>
      </c>
      <c r="F33" s="343">
        <v>96324.554999999993</v>
      </c>
      <c r="G33" s="343">
        <f>F33-646.55</f>
        <v>95678.00499999999</v>
      </c>
      <c r="H33" s="137">
        <v>2000</v>
      </c>
      <c r="I33" s="355"/>
    </row>
    <row r="34" spans="1:15" ht="51.6" customHeight="1">
      <c r="A34" s="327">
        <f t="shared" si="0"/>
        <v>27</v>
      </c>
      <c r="B34" s="349" t="s">
        <v>559</v>
      </c>
      <c r="C34" s="18" t="s">
        <v>566</v>
      </c>
      <c r="D34" s="346" t="s">
        <v>591</v>
      </c>
      <c r="E34" s="347" t="s">
        <v>571</v>
      </c>
      <c r="F34" s="343">
        <v>12119.290999999999</v>
      </c>
      <c r="G34" s="343">
        <f>11626.093-720.83812</f>
        <v>10905.25488</v>
      </c>
      <c r="H34" s="137">
        <v>8000</v>
      </c>
      <c r="I34" s="355"/>
    </row>
    <row r="35" spans="1:15" ht="63" customHeight="1">
      <c r="A35" s="327">
        <f t="shared" si="0"/>
        <v>28</v>
      </c>
      <c r="B35" s="349" t="s">
        <v>587</v>
      </c>
      <c r="C35" s="348" t="s">
        <v>604</v>
      </c>
      <c r="D35" s="327" t="s">
        <v>592</v>
      </c>
      <c r="E35" s="328" t="s">
        <v>554</v>
      </c>
      <c r="F35" s="137">
        <v>13000</v>
      </c>
      <c r="G35" s="137">
        <f>F35-466.983</f>
        <v>12533.017</v>
      </c>
      <c r="H35" s="137">
        <v>5000</v>
      </c>
      <c r="I35" s="355"/>
    </row>
    <row r="36" spans="1:15" ht="54.95" customHeight="1">
      <c r="A36" s="327">
        <f t="shared" si="0"/>
        <v>29</v>
      </c>
      <c r="B36" s="350" t="s">
        <v>560</v>
      </c>
      <c r="C36" s="18" t="s">
        <v>25</v>
      </c>
      <c r="D36" s="327" t="s">
        <v>599</v>
      </c>
      <c r="E36" s="328" t="s">
        <v>588</v>
      </c>
      <c r="F36" s="137">
        <v>191573.05100000001</v>
      </c>
      <c r="G36" s="137">
        <f>F36-14722.777-957.471</f>
        <v>175892.80300000001</v>
      </c>
      <c r="H36" s="137">
        <v>10000</v>
      </c>
      <c r="I36" s="355"/>
    </row>
    <row r="37" spans="1:15" ht="65.25" customHeight="1">
      <c r="A37" s="327">
        <f t="shared" si="0"/>
        <v>30</v>
      </c>
      <c r="B37" s="350" t="s">
        <v>561</v>
      </c>
      <c r="C37" s="342" t="s">
        <v>605</v>
      </c>
      <c r="D37" s="327" t="s">
        <v>466</v>
      </c>
      <c r="E37" s="328" t="s">
        <v>580</v>
      </c>
      <c r="F37" s="345">
        <v>2278.8820000000001</v>
      </c>
      <c r="G37" s="345">
        <f>F37-103.882</f>
        <v>2175</v>
      </c>
      <c r="H37" s="137">
        <v>2175</v>
      </c>
      <c r="I37" s="355"/>
    </row>
    <row r="38" spans="1:15" ht="18" customHeight="1">
      <c r="A38" s="330"/>
      <c r="B38" s="331" t="s">
        <v>71</v>
      </c>
      <c r="C38" s="332"/>
      <c r="D38" s="332"/>
      <c r="E38" s="333"/>
      <c r="F38" s="334">
        <f>SUM(F8:F37)</f>
        <v>4633760.7649999997</v>
      </c>
      <c r="G38" s="334">
        <f t="shared" ref="G38" si="1">SUM(G8:G37)</f>
        <v>4348672.5878199991</v>
      </c>
      <c r="H38" s="334">
        <f>SUM(H8:H37)</f>
        <v>292161.2</v>
      </c>
      <c r="I38" s="337"/>
      <c r="J38" s="337"/>
      <c r="K38" s="337"/>
    </row>
    <row r="39" spans="1:15" ht="69" customHeight="1">
      <c r="A39" s="387" t="s">
        <v>549</v>
      </c>
      <c r="B39" s="387"/>
      <c r="C39" s="387"/>
      <c r="D39" s="387"/>
      <c r="E39" s="387"/>
      <c r="F39" s="387"/>
      <c r="G39" s="387"/>
      <c r="H39" s="387"/>
    </row>
    <row r="40" spans="1:15" ht="69" customHeight="1"/>
    <row r="41" spans="1:15" ht="69" customHeight="1"/>
    <row r="42" spans="1:15" ht="15.75" customHeight="1">
      <c r="H42" s="340"/>
    </row>
    <row r="43" spans="1:15" ht="15" customHeight="1">
      <c r="H43" s="335"/>
      <c r="I43" s="329"/>
      <c r="K43" s="338"/>
      <c r="N43" s="336"/>
      <c r="O43" s="329"/>
    </row>
    <row r="44" spans="1:15" ht="15" customHeight="1">
      <c r="H44" s="339"/>
    </row>
    <row r="45" spans="1:15" ht="15" customHeight="1">
      <c r="H45" s="336"/>
      <c r="I45" s="341"/>
    </row>
    <row r="46" spans="1:15" ht="15" customHeight="1">
      <c r="H46" s="336"/>
    </row>
    <row r="47" spans="1:15" ht="15" customHeight="1">
      <c r="G47" s="329"/>
      <c r="H47" s="336"/>
      <c r="J47" s="329"/>
    </row>
    <row r="48" spans="1:15" ht="15" customHeight="1">
      <c r="I48" s="329"/>
    </row>
    <row r="52" spans="8:8" ht="15" customHeight="1">
      <c r="H52" s="329"/>
    </row>
  </sheetData>
  <mergeCells count="14">
    <mergeCell ref="F1:H1"/>
    <mergeCell ref="A2:H2"/>
    <mergeCell ref="A4:A6"/>
    <mergeCell ref="B4:B6"/>
    <mergeCell ref="C4:C6"/>
    <mergeCell ref="D4:D6"/>
    <mergeCell ref="E4:E6"/>
    <mergeCell ref="F4:F6"/>
    <mergeCell ref="G4:G6"/>
    <mergeCell ref="I4:I6"/>
    <mergeCell ref="J4:J6"/>
    <mergeCell ref="K4:K6"/>
    <mergeCell ref="A39:H39"/>
    <mergeCell ref="H4:H6"/>
  </mergeCells>
  <phoneticPr fontId="65" type="noConversion"/>
  <pageMargins left="0.25" right="0.25" top="0.75" bottom="0.75" header="0.3" footer="0.3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1017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83.42578125" customWidth="1"/>
    <col min="4" max="4" width="36" customWidth="1"/>
    <col min="5" max="5" width="22" customWidth="1"/>
    <col min="6" max="6" width="15.85546875" customWidth="1"/>
    <col min="7" max="7" width="14.42578125" customWidth="1"/>
    <col min="8" max="8" width="15.7109375" customWidth="1"/>
    <col min="9" max="9" width="16.140625" customWidth="1"/>
    <col min="10" max="10" width="14" hidden="1" customWidth="1"/>
    <col min="11" max="11" width="14.140625" hidden="1" customWidth="1"/>
    <col min="12" max="12" width="14.42578125" hidden="1" customWidth="1"/>
    <col min="13" max="13" width="14.85546875" customWidth="1"/>
    <col min="14" max="14" width="14.7109375" customWidth="1"/>
    <col min="15" max="15" width="16.85546875" customWidth="1"/>
    <col min="16" max="16" width="61" customWidth="1"/>
    <col min="17" max="17" width="37.5703125" customWidth="1"/>
    <col min="18" max="19" width="17.85546875" customWidth="1"/>
    <col min="20" max="20" width="33.5703125" customWidth="1"/>
    <col min="21" max="21" width="21" customWidth="1"/>
  </cols>
  <sheetData>
    <row r="1" spans="1:21" ht="102" hidden="1" customHeight="1">
      <c r="A1" s="1"/>
      <c r="B1" s="2"/>
      <c r="C1" s="2"/>
      <c r="D1" s="3"/>
      <c r="E1" s="3"/>
      <c r="F1" s="3"/>
      <c r="G1" s="4"/>
      <c r="H1" s="5"/>
      <c r="I1" s="357" t="s">
        <v>121</v>
      </c>
      <c r="J1" s="358"/>
      <c r="K1" s="358"/>
      <c r="L1" s="358"/>
      <c r="M1" s="7"/>
      <c r="N1" s="7"/>
      <c r="O1" s="7"/>
      <c r="P1" s="7"/>
      <c r="Q1" s="7"/>
      <c r="R1" s="7"/>
      <c r="S1" s="7"/>
      <c r="T1" s="7"/>
      <c r="U1" s="7"/>
    </row>
    <row r="2" spans="1:21" ht="63.75" customHeight="1">
      <c r="A2" s="359" t="s">
        <v>122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8"/>
      <c r="U2" s="8"/>
    </row>
    <row r="3" spans="1:21" ht="1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82"/>
      <c r="L3" s="11" t="s">
        <v>1</v>
      </c>
      <c r="M3" s="7"/>
      <c r="N3" s="7"/>
      <c r="O3" s="7"/>
      <c r="P3" s="7"/>
      <c r="Q3" s="7"/>
      <c r="R3" s="7"/>
      <c r="S3" s="7"/>
      <c r="T3" s="7"/>
      <c r="U3" s="7"/>
    </row>
    <row r="4" spans="1:21" ht="15.75" customHeight="1">
      <c r="A4" s="360" t="s">
        <v>2</v>
      </c>
      <c r="B4" s="360" t="s">
        <v>123</v>
      </c>
      <c r="C4" s="360" t="s">
        <v>3</v>
      </c>
      <c r="D4" s="360" t="s">
        <v>4</v>
      </c>
      <c r="E4" s="360" t="s">
        <v>5</v>
      </c>
      <c r="F4" s="360" t="s">
        <v>124</v>
      </c>
      <c r="G4" s="360" t="s">
        <v>7</v>
      </c>
      <c r="H4" s="360" t="s">
        <v>9</v>
      </c>
      <c r="I4" s="360" t="s">
        <v>10</v>
      </c>
      <c r="J4" s="360" t="s">
        <v>11</v>
      </c>
      <c r="K4" s="14" t="s">
        <v>12</v>
      </c>
      <c r="L4" s="363" t="s">
        <v>13</v>
      </c>
      <c r="M4" s="360" t="s">
        <v>14</v>
      </c>
      <c r="N4" s="368" t="s">
        <v>15</v>
      </c>
      <c r="O4" s="366"/>
      <c r="P4" s="360" t="s">
        <v>16</v>
      </c>
      <c r="Q4" s="360" t="s">
        <v>17</v>
      </c>
      <c r="R4" s="363" t="s">
        <v>18</v>
      </c>
      <c r="S4" s="363" t="s">
        <v>19</v>
      </c>
      <c r="T4" s="363" t="s">
        <v>125</v>
      </c>
      <c r="U4" s="363"/>
    </row>
    <row r="5" spans="1:21" ht="16.5" customHeight="1">
      <c r="A5" s="361"/>
      <c r="B5" s="361"/>
      <c r="C5" s="361"/>
      <c r="D5" s="361"/>
      <c r="E5" s="361"/>
      <c r="F5" s="361"/>
      <c r="G5" s="361"/>
      <c r="H5" s="361"/>
      <c r="I5" s="361"/>
      <c r="J5" s="361"/>
      <c r="K5" s="360" t="s">
        <v>21</v>
      </c>
      <c r="L5" s="361"/>
      <c r="M5" s="361"/>
      <c r="N5" s="363" t="s">
        <v>22</v>
      </c>
      <c r="O5" s="363" t="s">
        <v>23</v>
      </c>
      <c r="P5" s="361"/>
      <c r="Q5" s="361"/>
      <c r="R5" s="361"/>
      <c r="S5" s="361"/>
      <c r="T5" s="361"/>
      <c r="U5" s="361"/>
    </row>
    <row r="6" spans="1:21" ht="46.5" customHeight="1">
      <c r="A6" s="362"/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  <c r="N6" s="362"/>
      <c r="O6" s="362"/>
      <c r="P6" s="362"/>
      <c r="Q6" s="362"/>
      <c r="R6" s="362"/>
      <c r="S6" s="362"/>
      <c r="T6" s="362"/>
      <c r="U6" s="362"/>
    </row>
    <row r="7" spans="1:21" ht="18" customHeight="1">
      <c r="A7" s="16">
        <v>1</v>
      </c>
      <c r="B7" s="16"/>
      <c r="C7" s="16">
        <v>2</v>
      </c>
      <c r="D7" s="16">
        <v>3</v>
      </c>
      <c r="E7" s="16">
        <v>4</v>
      </c>
      <c r="F7" s="16">
        <v>5</v>
      </c>
      <c r="G7" s="83">
        <v>6</v>
      </c>
      <c r="H7" s="16">
        <v>8</v>
      </c>
      <c r="I7" s="16">
        <v>9</v>
      </c>
      <c r="J7" s="16">
        <v>8</v>
      </c>
      <c r="K7" s="16">
        <f>J7+1</f>
        <v>9</v>
      </c>
      <c r="L7" s="16">
        <v>10</v>
      </c>
      <c r="M7" s="16">
        <v>10</v>
      </c>
      <c r="N7" s="16">
        <v>11</v>
      </c>
      <c r="O7" s="16"/>
      <c r="P7" s="16">
        <v>12</v>
      </c>
      <c r="Q7" s="15"/>
      <c r="R7" s="15"/>
      <c r="S7" s="15"/>
      <c r="T7" s="15"/>
      <c r="U7" s="15"/>
    </row>
    <row r="8" spans="1:21" ht="54.75" customHeight="1">
      <c r="A8" s="16">
        <v>1</v>
      </c>
      <c r="B8" s="17" t="s">
        <v>126</v>
      </c>
      <c r="C8" s="17" t="s">
        <v>127</v>
      </c>
      <c r="D8" s="18" t="s">
        <v>128</v>
      </c>
      <c r="E8" s="18" t="s">
        <v>129</v>
      </c>
      <c r="F8" s="16">
        <v>59</v>
      </c>
      <c r="G8" s="16" t="s">
        <v>52</v>
      </c>
      <c r="H8" s="23">
        <v>27270.887999999999</v>
      </c>
      <c r="I8" s="23">
        <v>19809.351999999999</v>
      </c>
      <c r="J8" s="23"/>
      <c r="K8" s="23"/>
      <c r="L8" s="23"/>
      <c r="M8" s="23">
        <v>10000</v>
      </c>
      <c r="N8" s="15"/>
      <c r="O8" s="17"/>
      <c r="P8" s="17" t="s">
        <v>130</v>
      </c>
      <c r="Q8" s="49" t="s">
        <v>131</v>
      </c>
      <c r="R8" s="23">
        <v>1627.8</v>
      </c>
      <c r="S8" s="23">
        <v>11000</v>
      </c>
      <c r="T8" s="23" t="s">
        <v>132</v>
      </c>
      <c r="U8" s="23"/>
    </row>
    <row r="9" spans="1:21" ht="54" customHeight="1">
      <c r="A9" s="84">
        <f t="shared" ref="A9:A20" si="0">A8+1</f>
        <v>2</v>
      </c>
      <c r="B9" s="17" t="s">
        <v>133</v>
      </c>
      <c r="C9" s="17" t="s">
        <v>134</v>
      </c>
      <c r="D9" s="18" t="s">
        <v>135</v>
      </c>
      <c r="E9" s="18" t="s">
        <v>129</v>
      </c>
      <c r="F9" s="16">
        <v>40</v>
      </c>
      <c r="G9" s="16" t="s">
        <v>52</v>
      </c>
      <c r="H9" s="23">
        <v>14909.147999999999</v>
      </c>
      <c r="I9" s="23">
        <v>6641.8019999999997</v>
      </c>
      <c r="J9" s="23"/>
      <c r="K9" s="23"/>
      <c r="L9" s="23"/>
      <c r="M9" s="23">
        <v>6641.8019999999997</v>
      </c>
      <c r="N9" s="15"/>
      <c r="O9" s="17"/>
      <c r="P9" s="17" t="s">
        <v>136</v>
      </c>
      <c r="Q9" s="49" t="s">
        <v>137</v>
      </c>
      <c r="R9" s="23">
        <v>1888.7</v>
      </c>
      <c r="S9" s="23"/>
      <c r="T9" s="23" t="s">
        <v>132</v>
      </c>
      <c r="U9" s="23"/>
    </row>
    <row r="10" spans="1:21" ht="49.5" customHeight="1">
      <c r="A10" s="84">
        <f t="shared" si="0"/>
        <v>3</v>
      </c>
      <c r="B10" s="17" t="s">
        <v>138</v>
      </c>
      <c r="C10" s="85" t="s">
        <v>139</v>
      </c>
      <c r="D10" s="18" t="s">
        <v>140</v>
      </c>
      <c r="E10" s="18" t="s">
        <v>42</v>
      </c>
      <c r="F10" s="16">
        <v>40</v>
      </c>
      <c r="G10" s="16">
        <v>2023</v>
      </c>
      <c r="H10" s="23">
        <v>6040.5559999999996</v>
      </c>
      <c r="I10" s="23">
        <v>6040.5559999999996</v>
      </c>
      <c r="J10" s="23"/>
      <c r="K10" s="23"/>
      <c r="L10" s="23"/>
      <c r="M10" s="23">
        <f>I10-N10</f>
        <v>3800.5559999999996</v>
      </c>
      <c r="N10" s="23">
        <v>2240</v>
      </c>
      <c r="O10" s="17"/>
      <c r="P10" s="17" t="s">
        <v>141</v>
      </c>
      <c r="Q10" s="49" t="s">
        <v>142</v>
      </c>
      <c r="R10" s="23">
        <v>11658.3</v>
      </c>
      <c r="S10" s="23">
        <v>28000</v>
      </c>
      <c r="T10" s="23" t="s">
        <v>132</v>
      </c>
      <c r="U10" s="23"/>
    </row>
    <row r="11" spans="1:21" ht="49.5" customHeight="1">
      <c r="A11" s="84">
        <f t="shared" si="0"/>
        <v>4</v>
      </c>
      <c r="B11" s="17" t="s">
        <v>143</v>
      </c>
      <c r="C11" s="17" t="s">
        <v>144</v>
      </c>
      <c r="D11" s="18" t="s">
        <v>145</v>
      </c>
      <c r="E11" s="18" t="s">
        <v>146</v>
      </c>
      <c r="F11" s="16">
        <v>50</v>
      </c>
      <c r="G11" s="16" t="s">
        <v>52</v>
      </c>
      <c r="H11" s="23">
        <f>5314.892+2000</f>
        <v>7314.8919999999998</v>
      </c>
      <c r="I11" s="23">
        <v>5000</v>
      </c>
      <c r="J11" s="23"/>
      <c r="K11" s="23"/>
      <c r="L11" s="23"/>
      <c r="M11" s="23">
        <v>3000</v>
      </c>
      <c r="N11" s="23">
        <v>2000</v>
      </c>
      <c r="O11" s="17"/>
      <c r="P11" s="17" t="s">
        <v>147</v>
      </c>
      <c r="Q11" s="49" t="s">
        <v>148</v>
      </c>
      <c r="R11" s="23">
        <v>7504.2</v>
      </c>
      <c r="S11" s="23">
        <v>12000</v>
      </c>
      <c r="T11" s="23" t="s">
        <v>149</v>
      </c>
      <c r="U11" s="23"/>
    </row>
    <row r="12" spans="1:21" ht="58.5" customHeight="1">
      <c r="A12" s="86">
        <f t="shared" si="0"/>
        <v>5</v>
      </c>
      <c r="B12" s="87" t="s">
        <v>150</v>
      </c>
      <c r="C12" s="87" t="s">
        <v>151</v>
      </c>
      <c r="D12" s="88" t="s">
        <v>152</v>
      </c>
      <c r="E12" s="89" t="s">
        <v>153</v>
      </c>
      <c r="F12" s="90">
        <v>30</v>
      </c>
      <c r="G12" s="90" t="s">
        <v>52</v>
      </c>
      <c r="H12" s="91">
        <v>12384.594999999999</v>
      </c>
      <c r="I12" s="91">
        <v>11767.71</v>
      </c>
      <c r="J12" s="91"/>
      <c r="K12" s="91"/>
      <c r="L12" s="91"/>
      <c r="M12" s="91"/>
      <c r="N12" s="91"/>
      <c r="O12" s="87"/>
      <c r="P12" s="87" t="s">
        <v>154</v>
      </c>
      <c r="Q12" s="92" t="s">
        <v>155</v>
      </c>
      <c r="R12" s="91">
        <v>4687.1000000000004</v>
      </c>
      <c r="S12" s="91">
        <v>15000</v>
      </c>
      <c r="T12" s="91" t="s">
        <v>149</v>
      </c>
      <c r="U12" s="91"/>
    </row>
    <row r="13" spans="1:21" ht="49.5" customHeight="1">
      <c r="A13" s="33">
        <f t="shared" si="0"/>
        <v>6</v>
      </c>
      <c r="B13" s="31" t="s">
        <v>156</v>
      </c>
      <c r="C13" s="31" t="s">
        <v>157</v>
      </c>
      <c r="D13" s="32" t="s">
        <v>158</v>
      </c>
      <c r="E13" s="93" t="s">
        <v>42</v>
      </c>
      <c r="F13" s="94">
        <v>180</v>
      </c>
      <c r="G13" s="44" t="s">
        <v>52</v>
      </c>
      <c r="H13" s="24">
        <v>35000</v>
      </c>
      <c r="I13" s="24">
        <v>35000</v>
      </c>
      <c r="J13" s="24"/>
      <c r="K13" s="24"/>
      <c r="L13" s="24"/>
      <c r="M13" s="69">
        <v>10000</v>
      </c>
      <c r="N13" s="24">
        <v>1000</v>
      </c>
      <c r="O13" s="31"/>
      <c r="P13" s="31" t="s">
        <v>159</v>
      </c>
      <c r="Q13" s="95"/>
      <c r="R13" s="24">
        <v>41501.599999999999</v>
      </c>
      <c r="S13" s="24">
        <v>96000</v>
      </c>
      <c r="T13" s="24" t="s">
        <v>160</v>
      </c>
      <c r="U13" s="24"/>
    </row>
    <row r="14" spans="1:21" ht="63" customHeight="1">
      <c r="A14" s="84">
        <f t="shared" si="0"/>
        <v>7</v>
      </c>
      <c r="B14" s="17" t="s">
        <v>156</v>
      </c>
      <c r="C14" s="31" t="s">
        <v>161</v>
      </c>
      <c r="D14" s="18" t="s">
        <v>162</v>
      </c>
      <c r="E14" s="19" t="s">
        <v>42</v>
      </c>
      <c r="F14" s="20"/>
      <c r="G14" s="20">
        <v>2023</v>
      </c>
      <c r="H14" s="96">
        <v>5000</v>
      </c>
      <c r="I14" s="96">
        <v>5000</v>
      </c>
      <c r="J14" s="96"/>
      <c r="K14" s="96"/>
      <c r="L14" s="96"/>
      <c r="M14" s="96">
        <v>5000</v>
      </c>
      <c r="N14" s="23"/>
      <c r="O14" s="17"/>
      <c r="P14" s="17" t="s">
        <v>163</v>
      </c>
      <c r="Q14" s="49" t="s">
        <v>164</v>
      </c>
      <c r="R14" s="23">
        <v>41501.599999999999</v>
      </c>
      <c r="S14" s="23">
        <v>96000</v>
      </c>
      <c r="T14" s="23" t="s">
        <v>160</v>
      </c>
      <c r="U14" s="23"/>
    </row>
    <row r="15" spans="1:21" ht="49.5" customHeight="1">
      <c r="A15" s="84">
        <f t="shared" si="0"/>
        <v>8</v>
      </c>
      <c r="B15" s="17" t="s">
        <v>165</v>
      </c>
      <c r="C15" s="17" t="s">
        <v>166</v>
      </c>
      <c r="D15" s="18" t="s">
        <v>167</v>
      </c>
      <c r="E15" s="19" t="s">
        <v>42</v>
      </c>
      <c r="F15" s="20"/>
      <c r="G15" s="20">
        <v>2023</v>
      </c>
      <c r="H15" s="23">
        <v>6000</v>
      </c>
      <c r="I15" s="23">
        <v>6000</v>
      </c>
      <c r="J15" s="23"/>
      <c r="K15" s="23"/>
      <c r="L15" s="23"/>
      <c r="M15" s="23">
        <v>4000</v>
      </c>
      <c r="N15" s="23">
        <v>2000</v>
      </c>
      <c r="O15" s="17"/>
      <c r="P15" s="17" t="s">
        <v>168</v>
      </c>
      <c r="Q15" s="15"/>
      <c r="R15" s="23">
        <v>68436.2</v>
      </c>
      <c r="S15" s="23">
        <v>117000</v>
      </c>
      <c r="T15" s="23" t="s">
        <v>169</v>
      </c>
      <c r="U15" s="23"/>
    </row>
    <row r="16" spans="1:21" ht="61.5" customHeight="1">
      <c r="A16" s="84">
        <f t="shared" si="0"/>
        <v>9</v>
      </c>
      <c r="B16" s="31" t="s">
        <v>170</v>
      </c>
      <c r="C16" s="17" t="s">
        <v>171</v>
      </c>
      <c r="D16" s="32" t="s">
        <v>172</v>
      </c>
      <c r="E16" s="93" t="s">
        <v>42</v>
      </c>
      <c r="F16" s="20"/>
      <c r="G16" s="20">
        <v>2023</v>
      </c>
      <c r="H16" s="96">
        <v>4000</v>
      </c>
      <c r="I16" s="96">
        <v>4000</v>
      </c>
      <c r="J16" s="96"/>
      <c r="K16" s="96"/>
      <c r="L16" s="96"/>
      <c r="M16" s="96">
        <v>4000</v>
      </c>
      <c r="N16" s="23"/>
      <c r="O16" s="17"/>
      <c r="P16" s="31" t="s">
        <v>173</v>
      </c>
      <c r="Q16" s="49" t="s">
        <v>174</v>
      </c>
      <c r="R16" s="24">
        <v>5625.4</v>
      </c>
      <c r="S16" s="24"/>
      <c r="T16" s="23" t="s">
        <v>160</v>
      </c>
      <c r="U16" s="23"/>
    </row>
    <row r="17" spans="1:21" ht="49.5" customHeight="1">
      <c r="A17" s="97">
        <f t="shared" si="0"/>
        <v>10</v>
      </c>
      <c r="B17" s="98" t="s">
        <v>175</v>
      </c>
      <c r="C17" s="98" t="s">
        <v>176</v>
      </c>
      <c r="D17" s="99" t="s">
        <v>177</v>
      </c>
      <c r="E17" s="100" t="s">
        <v>42</v>
      </c>
      <c r="F17" s="101">
        <v>75</v>
      </c>
      <c r="G17" s="101">
        <v>2023</v>
      </c>
      <c r="H17" s="102">
        <v>6000</v>
      </c>
      <c r="I17" s="102">
        <v>6000</v>
      </c>
      <c r="J17" s="102"/>
      <c r="K17" s="102"/>
      <c r="L17" s="102"/>
      <c r="M17" s="102">
        <v>5000</v>
      </c>
      <c r="N17" s="102">
        <v>1000</v>
      </c>
      <c r="O17" s="98"/>
      <c r="P17" s="98" t="s">
        <v>178</v>
      </c>
      <c r="Q17" s="103" t="s">
        <v>179</v>
      </c>
      <c r="R17" s="102">
        <v>25780.2</v>
      </c>
      <c r="S17" s="102">
        <v>52000</v>
      </c>
      <c r="T17" s="102" t="s">
        <v>180</v>
      </c>
      <c r="U17" s="102"/>
    </row>
    <row r="18" spans="1:21" ht="73.5" customHeight="1">
      <c r="A18" s="84">
        <f t="shared" si="0"/>
        <v>11</v>
      </c>
      <c r="B18" s="17" t="s">
        <v>181</v>
      </c>
      <c r="C18" s="85" t="s">
        <v>182</v>
      </c>
      <c r="D18" s="18" t="s">
        <v>183</v>
      </c>
      <c r="E18" s="104" t="s">
        <v>42</v>
      </c>
      <c r="F18" s="20">
        <v>40</v>
      </c>
      <c r="G18" s="20">
        <v>2023</v>
      </c>
      <c r="H18" s="23">
        <v>8000</v>
      </c>
      <c r="I18" s="23">
        <v>8000</v>
      </c>
      <c r="J18" s="23"/>
      <c r="K18" s="23"/>
      <c r="L18" s="23"/>
      <c r="M18" s="24">
        <v>7000</v>
      </c>
      <c r="N18" s="23">
        <v>1000</v>
      </c>
      <c r="O18" s="17"/>
      <c r="P18" s="17" t="s">
        <v>184</v>
      </c>
      <c r="Q18" s="49" t="s">
        <v>185</v>
      </c>
      <c r="R18" s="23">
        <v>8449.6</v>
      </c>
      <c r="S18" s="24"/>
      <c r="T18" s="23" t="s">
        <v>180</v>
      </c>
      <c r="U18" s="23"/>
    </row>
    <row r="19" spans="1:21" ht="49.5" customHeight="1">
      <c r="A19" s="84">
        <f t="shared" si="0"/>
        <v>12</v>
      </c>
      <c r="B19" s="17" t="s">
        <v>186</v>
      </c>
      <c r="C19" s="85" t="s">
        <v>187</v>
      </c>
      <c r="D19" s="18" t="s">
        <v>188</v>
      </c>
      <c r="E19" s="104" t="s">
        <v>42</v>
      </c>
      <c r="F19" s="20">
        <v>120</v>
      </c>
      <c r="G19" s="20">
        <v>2023</v>
      </c>
      <c r="H19" s="23">
        <v>17000</v>
      </c>
      <c r="I19" s="23">
        <v>17000</v>
      </c>
      <c r="J19" s="23"/>
      <c r="K19" s="23"/>
      <c r="L19" s="23"/>
      <c r="M19" s="24">
        <v>800</v>
      </c>
      <c r="N19" s="23"/>
      <c r="O19" s="17"/>
      <c r="P19" s="17" t="s">
        <v>189</v>
      </c>
      <c r="Q19" s="49" t="s">
        <v>190</v>
      </c>
      <c r="R19" s="23">
        <v>3879.4</v>
      </c>
      <c r="S19" s="23"/>
      <c r="T19" s="23" t="s">
        <v>180</v>
      </c>
      <c r="U19" s="23"/>
    </row>
    <row r="20" spans="1:21" ht="88.5" customHeight="1">
      <c r="A20" s="84">
        <f t="shared" si="0"/>
        <v>13</v>
      </c>
      <c r="B20" s="31" t="s">
        <v>191</v>
      </c>
      <c r="C20" s="31" t="s">
        <v>192</v>
      </c>
      <c r="D20" s="32" t="s">
        <v>193</v>
      </c>
      <c r="E20" s="32" t="s">
        <v>42</v>
      </c>
      <c r="F20" s="33">
        <v>54</v>
      </c>
      <c r="G20" s="33">
        <v>2023</v>
      </c>
      <c r="H20" s="105">
        <v>5300</v>
      </c>
      <c r="I20" s="105">
        <v>5300</v>
      </c>
      <c r="J20" s="24"/>
      <c r="K20" s="24"/>
      <c r="L20" s="24"/>
      <c r="M20" s="24">
        <v>4300</v>
      </c>
      <c r="N20" s="24">
        <v>1000</v>
      </c>
      <c r="O20" s="31"/>
      <c r="P20" s="17" t="s">
        <v>194</v>
      </c>
      <c r="Q20" s="49" t="s">
        <v>195</v>
      </c>
      <c r="R20" s="23">
        <v>9643.1</v>
      </c>
      <c r="S20" s="24">
        <v>14000</v>
      </c>
      <c r="T20" s="23" t="s">
        <v>180</v>
      </c>
      <c r="U20" s="23" t="s">
        <v>196</v>
      </c>
    </row>
    <row r="21" spans="1:21" ht="57.75" customHeight="1">
      <c r="A21" s="86"/>
      <c r="B21" s="87" t="s">
        <v>191</v>
      </c>
      <c r="C21" s="87" t="s">
        <v>197</v>
      </c>
      <c r="D21" s="88" t="s">
        <v>193</v>
      </c>
      <c r="E21" s="88" t="s">
        <v>42</v>
      </c>
      <c r="F21" s="86"/>
      <c r="G21" s="86">
        <v>2023</v>
      </c>
      <c r="H21" s="91">
        <v>5300</v>
      </c>
      <c r="I21" s="91">
        <v>5300</v>
      </c>
      <c r="J21" s="91"/>
      <c r="K21" s="91"/>
      <c r="L21" s="91"/>
      <c r="M21" s="91"/>
      <c r="N21" s="91"/>
      <c r="O21" s="87"/>
      <c r="P21" s="87" t="s">
        <v>198</v>
      </c>
      <c r="Q21" s="106"/>
      <c r="R21" s="107"/>
      <c r="S21" s="107"/>
      <c r="T21" s="107"/>
      <c r="U21" s="106"/>
    </row>
    <row r="22" spans="1:21" ht="100.5" customHeight="1">
      <c r="A22" s="33">
        <f>A20+1</f>
        <v>14</v>
      </c>
      <c r="B22" s="31" t="s">
        <v>199</v>
      </c>
      <c r="C22" s="31" t="s">
        <v>200</v>
      </c>
      <c r="D22" s="32" t="s">
        <v>201</v>
      </c>
      <c r="E22" s="93" t="s">
        <v>42</v>
      </c>
      <c r="F22" s="94">
        <v>100</v>
      </c>
      <c r="G22" s="94">
        <v>2023</v>
      </c>
      <c r="H22" s="105">
        <v>11000</v>
      </c>
      <c r="I22" s="105">
        <v>11000</v>
      </c>
      <c r="J22" s="24">
        <v>11000</v>
      </c>
      <c r="K22" s="24">
        <v>11000</v>
      </c>
      <c r="L22" s="24">
        <v>11000</v>
      </c>
      <c r="M22" s="24">
        <v>8000</v>
      </c>
      <c r="N22" s="24">
        <v>3000</v>
      </c>
      <c r="O22" s="31"/>
      <c r="P22" s="31" t="s">
        <v>202</v>
      </c>
      <c r="Q22" s="95"/>
      <c r="R22" s="24">
        <v>11624.4</v>
      </c>
      <c r="S22" s="24">
        <v>30000</v>
      </c>
      <c r="T22" s="24" t="s">
        <v>180</v>
      </c>
      <c r="U22" s="24"/>
    </row>
    <row r="23" spans="1:21" ht="67.5" customHeight="1">
      <c r="A23" s="84">
        <f>A22+1</f>
        <v>15</v>
      </c>
      <c r="B23" s="31" t="s">
        <v>203</v>
      </c>
      <c r="C23" s="31" t="s">
        <v>204</v>
      </c>
      <c r="D23" s="32" t="s">
        <v>205</v>
      </c>
      <c r="E23" s="93" t="s">
        <v>42</v>
      </c>
      <c r="F23" s="94"/>
      <c r="G23" s="94">
        <v>2023</v>
      </c>
      <c r="H23" s="24">
        <v>7000</v>
      </c>
      <c r="I23" s="24">
        <v>7000</v>
      </c>
      <c r="J23" s="24"/>
      <c r="K23" s="24"/>
      <c r="L23" s="24"/>
      <c r="M23" s="24">
        <v>3500</v>
      </c>
      <c r="N23" s="24">
        <v>3500</v>
      </c>
      <c r="O23" s="31"/>
      <c r="P23" s="31" t="s">
        <v>206</v>
      </c>
      <c r="Q23" s="95"/>
      <c r="R23" s="24">
        <v>81256.899999999994</v>
      </c>
      <c r="S23" s="24">
        <v>145000</v>
      </c>
      <c r="T23" s="23" t="s">
        <v>180</v>
      </c>
      <c r="U23" s="23"/>
    </row>
    <row r="24" spans="1:21" ht="76.5" customHeight="1">
      <c r="A24" s="84">
        <f>A23+1</f>
        <v>16</v>
      </c>
      <c r="B24" s="31" t="s">
        <v>207</v>
      </c>
      <c r="C24" s="31" t="s">
        <v>208</v>
      </c>
      <c r="D24" s="32" t="s">
        <v>209</v>
      </c>
      <c r="E24" s="93" t="s">
        <v>42</v>
      </c>
      <c r="F24" s="44">
        <v>100</v>
      </c>
      <c r="G24" s="44">
        <v>2023</v>
      </c>
      <c r="H24" s="24">
        <v>9800</v>
      </c>
      <c r="I24" s="24">
        <v>9800</v>
      </c>
      <c r="J24" s="24"/>
      <c r="K24" s="24"/>
      <c r="L24" s="24"/>
      <c r="M24" s="24">
        <v>5000</v>
      </c>
      <c r="N24" s="24"/>
      <c r="O24" s="31"/>
      <c r="P24" s="31" t="s">
        <v>210</v>
      </c>
      <c r="Q24" s="49"/>
      <c r="R24" s="24">
        <v>12059.2</v>
      </c>
      <c r="S24" s="23"/>
      <c r="T24" s="23" t="s">
        <v>180</v>
      </c>
      <c r="U24" s="23" t="s">
        <v>196</v>
      </c>
    </row>
    <row r="25" spans="1:21" ht="57.75" customHeight="1">
      <c r="A25" s="84">
        <f>A24+1</f>
        <v>17</v>
      </c>
      <c r="B25" s="17" t="s">
        <v>211</v>
      </c>
      <c r="C25" s="31" t="s">
        <v>212</v>
      </c>
      <c r="D25" s="27" t="s">
        <v>213</v>
      </c>
      <c r="E25" s="93" t="s">
        <v>42</v>
      </c>
      <c r="F25" s="20"/>
      <c r="G25" s="20">
        <v>2023</v>
      </c>
      <c r="H25" s="23">
        <v>5995.2489999999998</v>
      </c>
      <c r="I25" s="23">
        <v>5995.2489999999998</v>
      </c>
      <c r="J25" s="23"/>
      <c r="K25" s="23"/>
      <c r="L25" s="23"/>
      <c r="M25" s="23">
        <v>5995.2489999999998</v>
      </c>
      <c r="N25" s="23"/>
      <c r="O25" s="17"/>
      <c r="P25" s="17" t="s">
        <v>214</v>
      </c>
      <c r="Q25" s="49"/>
      <c r="R25" s="23"/>
      <c r="S25" s="23"/>
      <c r="T25" s="23" t="s">
        <v>180</v>
      </c>
      <c r="U25" s="23"/>
    </row>
    <row r="26" spans="1:21" ht="57.75" customHeight="1">
      <c r="A26" s="86"/>
      <c r="B26" s="87" t="s">
        <v>211</v>
      </c>
      <c r="C26" s="87" t="s">
        <v>215</v>
      </c>
      <c r="D26" s="88" t="s">
        <v>213</v>
      </c>
      <c r="E26" s="89" t="s">
        <v>42</v>
      </c>
      <c r="F26" s="86"/>
      <c r="G26" s="86">
        <v>2023</v>
      </c>
      <c r="H26" s="91">
        <v>5995.2489999999998</v>
      </c>
      <c r="I26" s="91">
        <v>5995.2489999999998</v>
      </c>
      <c r="J26" s="91"/>
      <c r="K26" s="91"/>
      <c r="L26" s="91"/>
      <c r="M26" s="91"/>
      <c r="N26" s="91"/>
      <c r="O26" s="87"/>
      <c r="P26" s="87" t="s">
        <v>198</v>
      </c>
      <c r="Q26" s="106"/>
      <c r="R26" s="107"/>
      <c r="S26" s="107"/>
      <c r="T26" s="107"/>
      <c r="U26" s="106"/>
    </row>
    <row r="27" spans="1:21" ht="60.75" customHeight="1">
      <c r="A27" s="84">
        <f>A25+1</f>
        <v>18</v>
      </c>
      <c r="B27" s="17" t="s">
        <v>216</v>
      </c>
      <c r="C27" s="26" t="s">
        <v>217</v>
      </c>
      <c r="D27" s="27" t="s">
        <v>218</v>
      </c>
      <c r="E27" s="93" t="s">
        <v>42</v>
      </c>
      <c r="F27" s="20">
        <v>92</v>
      </c>
      <c r="G27" s="20">
        <v>2023</v>
      </c>
      <c r="H27" s="96">
        <v>5000</v>
      </c>
      <c r="I27" s="96">
        <v>5000</v>
      </c>
      <c r="J27" s="96"/>
      <c r="K27" s="96"/>
      <c r="L27" s="96"/>
      <c r="M27" s="96">
        <v>5000</v>
      </c>
      <c r="N27" s="23"/>
      <c r="O27" s="17"/>
      <c r="P27" s="17" t="s">
        <v>219</v>
      </c>
      <c r="Q27" s="49"/>
      <c r="R27" s="23"/>
      <c r="S27" s="23"/>
      <c r="T27" s="23" t="s">
        <v>180</v>
      </c>
      <c r="U27" s="23"/>
    </row>
    <row r="28" spans="1:21" ht="90.75" customHeight="1">
      <c r="A28" s="84">
        <f t="shared" ref="A28:A38" si="1">A27+1</f>
        <v>19</v>
      </c>
      <c r="B28" s="31" t="s">
        <v>220</v>
      </c>
      <c r="C28" s="31" t="s">
        <v>221</v>
      </c>
      <c r="D28" s="32" t="s">
        <v>222</v>
      </c>
      <c r="E28" s="93" t="s">
        <v>42</v>
      </c>
      <c r="F28" s="44">
        <v>60</v>
      </c>
      <c r="G28" s="44">
        <v>2023</v>
      </c>
      <c r="H28" s="105">
        <v>20000</v>
      </c>
      <c r="I28" s="105">
        <v>20000</v>
      </c>
      <c r="J28" s="24"/>
      <c r="K28" s="24"/>
      <c r="L28" s="24"/>
      <c r="M28" s="24"/>
      <c r="N28" s="24"/>
      <c r="O28" s="31"/>
      <c r="P28" s="31" t="s">
        <v>223</v>
      </c>
      <c r="Q28" s="49" t="s">
        <v>224</v>
      </c>
      <c r="R28" s="24"/>
      <c r="S28" s="24"/>
      <c r="T28" s="23" t="s">
        <v>180</v>
      </c>
      <c r="U28" s="23"/>
    </row>
    <row r="29" spans="1:21" ht="132.75" customHeight="1">
      <c r="A29" s="84">
        <f t="shared" si="1"/>
        <v>20</v>
      </c>
      <c r="B29" s="17" t="s">
        <v>225</v>
      </c>
      <c r="C29" s="31" t="s">
        <v>226</v>
      </c>
      <c r="D29" s="18" t="s">
        <v>227</v>
      </c>
      <c r="E29" s="71" t="s">
        <v>42</v>
      </c>
      <c r="F29" s="20">
        <v>60</v>
      </c>
      <c r="G29" s="20">
        <v>2023</v>
      </c>
      <c r="H29" s="96">
        <v>20000</v>
      </c>
      <c r="I29" s="96">
        <v>20000</v>
      </c>
      <c r="J29" s="23"/>
      <c r="K29" s="23"/>
      <c r="L29" s="23"/>
      <c r="M29" s="23">
        <v>3000</v>
      </c>
      <c r="N29" s="23"/>
      <c r="O29" s="17"/>
      <c r="P29" s="31" t="s">
        <v>228</v>
      </c>
      <c r="Q29" s="49" t="s">
        <v>229</v>
      </c>
      <c r="R29" s="24">
        <v>37132.199999999997</v>
      </c>
      <c r="S29" s="23"/>
      <c r="T29" s="23" t="s">
        <v>180</v>
      </c>
      <c r="U29" s="23"/>
    </row>
    <row r="30" spans="1:21" ht="76.5" customHeight="1">
      <c r="A30" s="84">
        <f t="shared" si="1"/>
        <v>21</v>
      </c>
      <c r="B30" s="31" t="s">
        <v>199</v>
      </c>
      <c r="C30" s="31" t="s">
        <v>230</v>
      </c>
      <c r="D30" s="32" t="s">
        <v>231</v>
      </c>
      <c r="E30" s="93" t="s">
        <v>42</v>
      </c>
      <c r="F30" s="94">
        <v>100</v>
      </c>
      <c r="G30" s="94">
        <v>2023</v>
      </c>
      <c r="H30" s="105">
        <v>9400</v>
      </c>
      <c r="I30" s="105">
        <v>9400</v>
      </c>
      <c r="J30" s="24"/>
      <c r="K30" s="24"/>
      <c r="L30" s="24"/>
      <c r="M30" s="24"/>
      <c r="N30" s="24"/>
      <c r="O30" s="31"/>
      <c r="P30" s="31" t="s">
        <v>232</v>
      </c>
      <c r="Q30" s="95"/>
      <c r="R30" s="24">
        <v>11624.4</v>
      </c>
      <c r="S30" s="24">
        <v>30000</v>
      </c>
      <c r="T30" s="24"/>
      <c r="U30" s="24"/>
    </row>
    <row r="31" spans="1:21" ht="76.5" customHeight="1">
      <c r="A31" s="84">
        <f t="shared" si="1"/>
        <v>22</v>
      </c>
      <c r="B31" s="31" t="s">
        <v>203</v>
      </c>
      <c r="C31" s="31" t="s">
        <v>233</v>
      </c>
      <c r="D31" s="32" t="s">
        <v>234</v>
      </c>
      <c r="E31" s="93" t="s">
        <v>42</v>
      </c>
      <c r="F31" s="94">
        <v>75</v>
      </c>
      <c r="G31" s="94">
        <v>2023</v>
      </c>
      <c r="H31" s="24">
        <v>8000</v>
      </c>
      <c r="I31" s="24">
        <v>8000</v>
      </c>
      <c r="J31" s="24">
        <v>11000</v>
      </c>
      <c r="K31" s="24">
        <v>11000</v>
      </c>
      <c r="L31" s="24">
        <v>11000</v>
      </c>
      <c r="M31" s="24"/>
      <c r="N31" s="24"/>
      <c r="O31" s="31"/>
      <c r="P31" s="31" t="s">
        <v>235</v>
      </c>
      <c r="Q31" s="95"/>
      <c r="R31" s="24">
        <v>81256.899999999994</v>
      </c>
      <c r="S31" s="24">
        <v>145000</v>
      </c>
      <c r="T31" s="24"/>
      <c r="U31" s="24"/>
    </row>
    <row r="32" spans="1:21" ht="76.5" customHeight="1">
      <c r="A32" s="86">
        <f t="shared" si="1"/>
        <v>23</v>
      </c>
      <c r="B32" s="87" t="s">
        <v>236</v>
      </c>
      <c r="C32" s="87" t="s">
        <v>237</v>
      </c>
      <c r="D32" s="88" t="s">
        <v>238</v>
      </c>
      <c r="E32" s="89" t="s">
        <v>42</v>
      </c>
      <c r="F32" s="90">
        <v>20</v>
      </c>
      <c r="G32" s="90">
        <v>2023</v>
      </c>
      <c r="H32" s="91"/>
      <c r="I32" s="91"/>
      <c r="J32" s="91"/>
      <c r="K32" s="91"/>
      <c r="L32" s="91"/>
      <c r="M32" s="91"/>
      <c r="N32" s="91"/>
      <c r="O32" s="87"/>
      <c r="P32" s="87" t="s">
        <v>239</v>
      </c>
      <c r="Q32" s="108" t="s">
        <v>240</v>
      </c>
      <c r="R32" s="91"/>
      <c r="S32" s="91"/>
      <c r="T32" s="91" t="s">
        <v>180</v>
      </c>
      <c r="U32" s="91"/>
    </row>
    <row r="33" spans="1:21" ht="76.5" customHeight="1">
      <c r="A33" s="86">
        <f t="shared" si="1"/>
        <v>24</v>
      </c>
      <c r="B33" s="87" t="s">
        <v>241</v>
      </c>
      <c r="C33" s="87" t="s">
        <v>242</v>
      </c>
      <c r="D33" s="88" t="s">
        <v>243</v>
      </c>
      <c r="E33" s="88" t="s">
        <v>42</v>
      </c>
      <c r="F33" s="86"/>
      <c r="G33" s="86">
        <v>2023</v>
      </c>
      <c r="H33" s="91"/>
      <c r="I33" s="91"/>
      <c r="J33" s="91"/>
      <c r="K33" s="91"/>
      <c r="L33" s="91"/>
      <c r="M33" s="91"/>
      <c r="N33" s="91"/>
      <c r="O33" s="87"/>
      <c r="P33" s="87" t="s">
        <v>244</v>
      </c>
      <c r="Q33" s="92"/>
      <c r="R33" s="91"/>
      <c r="S33" s="91"/>
      <c r="T33" s="91" t="s">
        <v>245</v>
      </c>
      <c r="U33" s="91" t="s">
        <v>196</v>
      </c>
    </row>
    <row r="34" spans="1:21" ht="102" customHeight="1">
      <c r="A34" s="86">
        <f t="shared" si="1"/>
        <v>25</v>
      </c>
      <c r="B34" s="87" t="s">
        <v>165</v>
      </c>
      <c r="C34" s="87" t="s">
        <v>246</v>
      </c>
      <c r="D34" s="88" t="s">
        <v>247</v>
      </c>
      <c r="E34" s="88" t="s">
        <v>42</v>
      </c>
      <c r="F34" s="86"/>
      <c r="G34" s="86"/>
      <c r="H34" s="91"/>
      <c r="I34" s="91"/>
      <c r="J34" s="91"/>
      <c r="K34" s="91"/>
      <c r="L34" s="91"/>
      <c r="M34" s="91"/>
      <c r="N34" s="91"/>
      <c r="O34" s="87"/>
      <c r="P34" s="87" t="s">
        <v>248</v>
      </c>
      <c r="Q34" s="92"/>
      <c r="R34" s="91"/>
      <c r="S34" s="91"/>
      <c r="T34" s="91" t="s">
        <v>245</v>
      </c>
      <c r="U34" s="91" t="s">
        <v>196</v>
      </c>
    </row>
    <row r="35" spans="1:21" ht="66" customHeight="1">
      <c r="A35" s="86">
        <f t="shared" si="1"/>
        <v>26</v>
      </c>
      <c r="B35" s="87" t="s">
        <v>249</v>
      </c>
      <c r="C35" s="87" t="s">
        <v>250</v>
      </c>
      <c r="D35" s="88" t="s">
        <v>251</v>
      </c>
      <c r="E35" s="89" t="s">
        <v>42</v>
      </c>
      <c r="F35" s="90">
        <v>66</v>
      </c>
      <c r="G35" s="90">
        <v>2023</v>
      </c>
      <c r="H35" s="109">
        <v>12000</v>
      </c>
      <c r="I35" s="109">
        <v>12000</v>
      </c>
      <c r="J35" s="91"/>
      <c r="K35" s="91"/>
      <c r="L35" s="91"/>
      <c r="M35" s="91"/>
      <c r="N35" s="91"/>
      <c r="O35" s="87"/>
      <c r="P35" s="87" t="s">
        <v>252</v>
      </c>
      <c r="Q35" s="92" t="s">
        <v>253</v>
      </c>
      <c r="R35" s="91">
        <v>8283.2000000000007</v>
      </c>
      <c r="S35" s="91"/>
      <c r="T35" s="91"/>
      <c r="U35" s="91"/>
    </row>
    <row r="36" spans="1:21" ht="60.75" customHeight="1">
      <c r="A36" s="86">
        <f t="shared" si="1"/>
        <v>27</v>
      </c>
      <c r="B36" s="87" t="s">
        <v>254</v>
      </c>
      <c r="C36" s="87" t="s">
        <v>255</v>
      </c>
      <c r="D36" s="88" t="s">
        <v>256</v>
      </c>
      <c r="E36" s="89" t="s">
        <v>42</v>
      </c>
      <c r="F36" s="90">
        <v>50</v>
      </c>
      <c r="G36" s="90">
        <v>2023</v>
      </c>
      <c r="H36" s="91">
        <v>5500</v>
      </c>
      <c r="I36" s="91">
        <v>5500</v>
      </c>
      <c r="J36" s="91"/>
      <c r="K36" s="91"/>
      <c r="L36" s="91"/>
      <c r="M36" s="91"/>
      <c r="N36" s="91"/>
      <c r="O36" s="87"/>
      <c r="P36" s="87" t="s">
        <v>257</v>
      </c>
      <c r="Q36" s="92" t="s">
        <v>258</v>
      </c>
      <c r="R36" s="91">
        <v>-12414.8</v>
      </c>
      <c r="S36" s="91"/>
      <c r="T36" s="91"/>
      <c r="U36" s="91"/>
    </row>
    <row r="37" spans="1:21" ht="60.75" customHeight="1">
      <c r="A37" s="86">
        <f t="shared" si="1"/>
        <v>28</v>
      </c>
      <c r="B37" s="87" t="s">
        <v>156</v>
      </c>
      <c r="C37" s="87" t="s">
        <v>259</v>
      </c>
      <c r="D37" s="88" t="s">
        <v>260</v>
      </c>
      <c r="E37" s="89" t="s">
        <v>42</v>
      </c>
      <c r="F37" s="90">
        <v>500</v>
      </c>
      <c r="G37" s="90">
        <v>2023</v>
      </c>
      <c r="H37" s="91">
        <v>25000</v>
      </c>
      <c r="I37" s="91">
        <v>25000</v>
      </c>
      <c r="J37" s="91"/>
      <c r="K37" s="91"/>
      <c r="L37" s="91"/>
      <c r="M37" s="91"/>
      <c r="N37" s="91"/>
      <c r="O37" s="87"/>
      <c r="P37" s="87" t="s">
        <v>261</v>
      </c>
      <c r="Q37" s="92" t="s">
        <v>262</v>
      </c>
      <c r="R37" s="91">
        <v>41501.599999999999</v>
      </c>
      <c r="S37" s="91">
        <v>96000</v>
      </c>
      <c r="T37" s="91"/>
      <c r="U37" s="91"/>
    </row>
    <row r="38" spans="1:21" ht="50.25" customHeight="1">
      <c r="A38" s="86">
        <f t="shared" si="1"/>
        <v>29</v>
      </c>
      <c r="B38" s="87" t="s">
        <v>138</v>
      </c>
      <c r="C38" s="87" t="s">
        <v>263</v>
      </c>
      <c r="D38" s="88" t="s">
        <v>25</v>
      </c>
      <c r="E38" s="88" t="s">
        <v>42</v>
      </c>
      <c r="F38" s="86">
        <v>12</v>
      </c>
      <c r="G38" s="86" t="s">
        <v>264</v>
      </c>
      <c r="H38" s="91"/>
      <c r="I38" s="91">
        <v>7000</v>
      </c>
      <c r="J38" s="91"/>
      <c r="K38" s="91"/>
      <c r="L38" s="91"/>
      <c r="M38" s="91"/>
      <c r="N38" s="91"/>
      <c r="O38" s="87"/>
      <c r="P38" s="87" t="s">
        <v>265</v>
      </c>
      <c r="Q38" s="92" t="s">
        <v>266</v>
      </c>
      <c r="R38" s="91">
        <v>11658.3</v>
      </c>
      <c r="S38" s="91">
        <v>28000</v>
      </c>
      <c r="T38" s="91" t="s">
        <v>267</v>
      </c>
      <c r="U38" s="91"/>
    </row>
    <row r="39" spans="1:21" ht="18" customHeight="1">
      <c r="A39" s="50"/>
      <c r="B39" s="51"/>
      <c r="C39" s="51" t="s">
        <v>71</v>
      </c>
      <c r="D39" s="50"/>
      <c r="E39" s="50"/>
      <c r="F39" s="50">
        <f>SUM(F8:F38)</f>
        <v>1923</v>
      </c>
      <c r="G39" s="50"/>
      <c r="H39" s="52">
        <f t="shared" ref="H39:N39" si="2">SUM(H8:H38)</f>
        <v>304210.57700000005</v>
      </c>
      <c r="I39" s="52">
        <f t="shared" si="2"/>
        <v>292549.91800000001</v>
      </c>
      <c r="J39" s="52">
        <f t="shared" si="2"/>
        <v>22000</v>
      </c>
      <c r="K39" s="52">
        <f t="shared" si="2"/>
        <v>22000</v>
      </c>
      <c r="L39" s="52">
        <f t="shared" si="2"/>
        <v>22000</v>
      </c>
      <c r="M39" s="52">
        <f t="shared" si="2"/>
        <v>94037.607000000004</v>
      </c>
      <c r="N39" s="52">
        <f t="shared" si="2"/>
        <v>16740</v>
      </c>
      <c r="O39" s="50"/>
      <c r="P39" s="50"/>
      <c r="Q39" s="53"/>
      <c r="R39" s="53"/>
      <c r="S39" s="53"/>
      <c r="T39" s="53"/>
      <c r="U39" s="53"/>
    </row>
    <row r="40" spans="1:21" ht="18" customHeight="1">
      <c r="A40" s="54"/>
      <c r="B40" s="57"/>
      <c r="C40" s="57"/>
      <c r="D40" s="55"/>
      <c r="E40" s="55"/>
      <c r="F40" s="55"/>
      <c r="G40" s="58"/>
      <c r="H40" s="59"/>
      <c r="I40" s="59"/>
      <c r="J40" s="59"/>
      <c r="K40" s="59"/>
      <c r="L40" s="59"/>
      <c r="M40" s="54"/>
      <c r="N40" s="54"/>
      <c r="O40" s="54"/>
      <c r="P40" s="54"/>
      <c r="Q40" s="54"/>
      <c r="R40" s="54"/>
      <c r="S40" s="54"/>
      <c r="T40" s="54"/>
      <c r="U40" s="54"/>
    </row>
    <row r="41" spans="1:21" ht="18" customHeight="1">
      <c r="A41" s="54"/>
      <c r="B41" s="55"/>
      <c r="C41" s="364" t="s">
        <v>72</v>
      </c>
      <c r="D41" s="358"/>
      <c r="E41" s="358"/>
      <c r="F41" s="358"/>
      <c r="G41" s="358"/>
      <c r="H41" s="358"/>
      <c r="I41" s="358"/>
      <c r="J41" s="358"/>
      <c r="K41" s="358"/>
      <c r="L41" s="358"/>
      <c r="M41" s="54"/>
      <c r="N41" s="54"/>
      <c r="O41" s="54"/>
      <c r="P41" s="54"/>
      <c r="Q41" s="54"/>
      <c r="R41" s="54"/>
      <c r="S41" s="54"/>
      <c r="T41" s="54"/>
      <c r="U41" s="54"/>
    </row>
    <row r="42" spans="1:21" ht="18" customHeight="1">
      <c r="A42" s="54"/>
      <c r="B42" s="57"/>
      <c r="C42" s="57"/>
      <c r="D42" s="55"/>
      <c r="E42" s="55"/>
      <c r="F42" s="55"/>
      <c r="G42" s="58"/>
      <c r="H42" s="59"/>
      <c r="I42" s="59"/>
      <c r="J42" s="59">
        <v>100000</v>
      </c>
      <c r="K42" s="59"/>
      <c r="L42" s="59"/>
      <c r="M42" s="54"/>
      <c r="N42" s="54"/>
      <c r="O42" s="54"/>
      <c r="P42" s="54"/>
      <c r="Q42" s="54"/>
      <c r="R42" s="54"/>
      <c r="S42" s="54"/>
      <c r="T42" s="54"/>
      <c r="U42" s="54"/>
    </row>
    <row r="43" spans="1:21" ht="15.75" hidden="1" customHeight="1"/>
    <row r="44" spans="1:21" ht="15.75" hidden="1" customHeight="1">
      <c r="H44" s="60" t="e">
        <f>#REF!+#REF!+#REF!+#REF!+#REF!+#REF!+#REF!+#REF!</f>
        <v>#REF!</v>
      </c>
      <c r="I44" s="60" t="e">
        <f>#REF!+#REF!+#REF!+#REF!+#REF!+#REF!+#REF!+#REF!</f>
        <v>#REF!</v>
      </c>
      <c r="J44" s="60" t="e">
        <f>#REF!+#REF!+#REF!+#REF!+#REF!+#REF!+#REF!+#REF!</f>
        <v>#REF!</v>
      </c>
      <c r="K44" s="60" t="e">
        <f>#REF!+#REF!+#REF!+#REF!+#REF!+#REF!+#REF!+#REF!+#REF!</f>
        <v>#REF!</v>
      </c>
      <c r="L44" s="60" t="e">
        <f>#REF!+#REF!+#REF!+#REF!+#REF!+#REF!+#REF!+#REF!</f>
        <v>#REF!</v>
      </c>
    </row>
    <row r="45" spans="1:21" ht="15.75" hidden="1" customHeight="1">
      <c r="D45" s="61"/>
      <c r="E45" s="61"/>
      <c r="F45" s="61"/>
      <c r="G45" s="61"/>
      <c r="H45" s="61"/>
      <c r="I45" s="61"/>
      <c r="K45" s="60">
        <v>53893.599999999999</v>
      </c>
      <c r="L45" s="60"/>
    </row>
    <row r="46" spans="1:21" ht="15.75" hidden="1" customHeight="1">
      <c r="K46" s="60" t="e">
        <f>K44+K45</f>
        <v>#REF!</v>
      </c>
      <c r="L46" s="60"/>
    </row>
    <row r="47" spans="1:21" ht="15.75" hidden="1" customHeight="1"/>
    <row r="48" spans="1:21" ht="15.75" hidden="1" customHeight="1"/>
    <row r="49" spans="6:12" ht="15.75" hidden="1" customHeight="1">
      <c r="K49" s="60">
        <v>50893.599999999999</v>
      </c>
    </row>
    <row r="50" spans="6:12" ht="15.75" hidden="1" customHeight="1">
      <c r="K50" s="60" t="e">
        <f>K44+K49</f>
        <v>#REF!</v>
      </c>
    </row>
    <row r="51" spans="6:12" ht="15.75" hidden="1" customHeight="1"/>
    <row r="52" spans="6:12" ht="15.75" customHeight="1"/>
    <row r="53" spans="6:12" ht="15.75" customHeight="1">
      <c r="K53" s="110"/>
      <c r="L53" s="60"/>
    </row>
    <row r="54" spans="6:12" ht="15.75" customHeight="1">
      <c r="K54" s="111"/>
    </row>
    <row r="55" spans="6:12" ht="15.75" customHeight="1">
      <c r="F55" s="112"/>
      <c r="K55" s="110"/>
    </row>
    <row r="56" spans="6:12" ht="15.75" customHeight="1">
      <c r="K56" s="60"/>
      <c r="L56" s="113"/>
    </row>
    <row r="57" spans="6:12" ht="15.75" customHeight="1"/>
    <row r="58" spans="6:12" ht="15.75" customHeight="1">
      <c r="K58" s="113"/>
    </row>
    <row r="59" spans="6:12" ht="15.75" customHeight="1"/>
    <row r="60" spans="6:12" ht="15.75" customHeight="1">
      <c r="K60" s="114"/>
    </row>
    <row r="61" spans="6:12" ht="15.75" customHeight="1">
      <c r="K61" s="60"/>
    </row>
    <row r="62" spans="6:12" ht="15.75" customHeight="1"/>
    <row r="63" spans="6:12" ht="15.75" customHeight="1"/>
    <row r="64" spans="6:12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</sheetData>
  <mergeCells count="25">
    <mergeCell ref="C41:L41"/>
    <mergeCell ref="M4:M6"/>
    <mergeCell ref="N4:O4"/>
    <mergeCell ref="N5:N6"/>
    <mergeCell ref="O5:O6"/>
    <mergeCell ref="F4:F6"/>
    <mergeCell ref="G4:G6"/>
    <mergeCell ref="H4:H6"/>
    <mergeCell ref="I4:I6"/>
    <mergeCell ref="J4:J6"/>
    <mergeCell ref="U4:U6"/>
    <mergeCell ref="I1:L1"/>
    <mergeCell ref="A2:S2"/>
    <mergeCell ref="A4:A6"/>
    <mergeCell ref="B4:B6"/>
    <mergeCell ref="C4:C6"/>
    <mergeCell ref="D4:D6"/>
    <mergeCell ref="E4:E6"/>
    <mergeCell ref="P4:P6"/>
    <mergeCell ref="Q4:Q6"/>
    <mergeCell ref="R4:R6"/>
    <mergeCell ref="S4:S6"/>
    <mergeCell ref="T4:T6"/>
    <mergeCell ref="L4:L6"/>
    <mergeCell ref="K5:K6"/>
  </mergeCells>
  <hyperlinks>
    <hyperlink ref="Q8" r:id="rId1" xr:uid="{00000000-0004-0000-0100-000000000000}"/>
    <hyperlink ref="Q9" r:id="rId2" xr:uid="{00000000-0004-0000-0100-000001000000}"/>
    <hyperlink ref="Q10" r:id="rId3" xr:uid="{00000000-0004-0000-0100-000002000000}"/>
    <hyperlink ref="Q11" r:id="rId4" xr:uid="{00000000-0004-0000-0100-000003000000}"/>
    <hyperlink ref="Q12" r:id="rId5" xr:uid="{00000000-0004-0000-0100-000004000000}"/>
    <hyperlink ref="Q14" r:id="rId6" xr:uid="{00000000-0004-0000-0100-000005000000}"/>
    <hyperlink ref="Q16" r:id="rId7" xr:uid="{00000000-0004-0000-0100-000006000000}"/>
    <hyperlink ref="Q17" r:id="rId8" xr:uid="{00000000-0004-0000-0100-000007000000}"/>
    <hyperlink ref="Q18" r:id="rId9" xr:uid="{00000000-0004-0000-0100-000008000000}"/>
    <hyperlink ref="Q19" r:id="rId10" xr:uid="{00000000-0004-0000-0100-000009000000}"/>
    <hyperlink ref="Q20" r:id="rId11" xr:uid="{00000000-0004-0000-0100-00000A000000}"/>
    <hyperlink ref="Q28" r:id="rId12" xr:uid="{00000000-0004-0000-0100-00000B000000}"/>
    <hyperlink ref="Q29" r:id="rId13" xr:uid="{00000000-0004-0000-0100-00000C000000}"/>
    <hyperlink ref="Q32" r:id="rId14" xr:uid="{00000000-0004-0000-0100-00000D000000}"/>
    <hyperlink ref="Q35" r:id="rId15" xr:uid="{00000000-0004-0000-0100-00000E000000}"/>
    <hyperlink ref="Q36" r:id="rId16" xr:uid="{00000000-0004-0000-0100-00000F000000}"/>
    <hyperlink ref="Q37" r:id="rId17" xr:uid="{00000000-0004-0000-0100-000010000000}"/>
    <hyperlink ref="Q38" r:id="rId18" xr:uid="{00000000-0004-0000-0100-000011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1000"/>
  <sheetViews>
    <sheetView workbookViewId="0"/>
  </sheetViews>
  <sheetFormatPr defaultColWidth="14.42578125" defaultRowHeight="15" customHeight="1"/>
  <cols>
    <col min="1" max="1" width="12.7109375" customWidth="1"/>
    <col min="2" max="2" width="12.5703125" customWidth="1"/>
    <col min="3" max="3" width="8.7109375" customWidth="1"/>
    <col min="4" max="4" width="10.5703125" customWidth="1"/>
    <col min="5" max="26" width="8.7109375" customWidth="1"/>
  </cols>
  <sheetData>
    <row r="3" spans="1:4">
      <c r="A3" s="115">
        <v>111706.897</v>
      </c>
      <c r="B3" s="62" t="e">
        <f>A3+#REF!</f>
        <v>#REF!</v>
      </c>
      <c r="D3" s="62" t="e">
        <f>B3-A3</f>
        <v>#REF!</v>
      </c>
    </row>
    <row r="4" spans="1:4">
      <c r="A4" s="115">
        <v>202353.25599999999</v>
      </c>
      <c r="B4" s="62">
        <f>A4+'Реновація житла під ВПО'!K39</f>
        <v>224353.25599999999</v>
      </c>
      <c r="D4" s="62">
        <f>B4-A4</f>
        <v>22000</v>
      </c>
    </row>
    <row r="6" spans="1:4">
      <c r="A6" s="115">
        <f>A3+A4</f>
        <v>314060.15299999999</v>
      </c>
      <c r="B6" s="115" t="e">
        <f>B3+B4</f>
        <v>#REF!</v>
      </c>
      <c r="D6" s="62" t="e">
        <f>SUM(D3:D4)</f>
        <v>#REF!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C1000"/>
  <sheetViews>
    <sheetView workbookViewId="0"/>
  </sheetViews>
  <sheetFormatPr defaultColWidth="14.42578125" defaultRowHeight="15" customHeight="1"/>
  <cols>
    <col min="1" max="1" width="16.28515625" customWidth="1"/>
    <col min="2" max="2" width="8.7109375" customWidth="1"/>
    <col min="3" max="3" width="11.85546875" customWidth="1"/>
    <col min="4" max="26" width="8.7109375" customWidth="1"/>
  </cols>
  <sheetData>
    <row r="3" spans="1:3">
      <c r="A3" s="60">
        <v>111765.037</v>
      </c>
      <c r="B3" s="60" t="e">
        <f>#REF!</f>
        <v>#REF!</v>
      </c>
      <c r="C3" s="60" t="e">
        <f>A3+B3</f>
        <v>#REF!</v>
      </c>
    </row>
    <row r="4" spans="1:3">
      <c r="A4" s="60">
        <v>202295.11600000001</v>
      </c>
      <c r="B4" s="60">
        <f>'Реновація житла під ВПО'!K39</f>
        <v>22000</v>
      </c>
      <c r="C4" s="60">
        <f>A4+B4</f>
        <v>224295.11600000001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00"/>
  <sheetViews>
    <sheetView workbookViewId="0"/>
  </sheetViews>
  <sheetFormatPr defaultColWidth="14.42578125" defaultRowHeight="15" customHeight="1"/>
  <cols>
    <col min="1" max="1" width="14.5703125" customWidth="1"/>
    <col min="2" max="2" width="13" customWidth="1"/>
    <col min="3" max="3" width="8.7109375" customWidth="1"/>
    <col min="4" max="4" width="9.5703125" customWidth="1"/>
    <col min="5" max="26" width="8.7109375" customWidth="1"/>
  </cols>
  <sheetData>
    <row r="1" spans="1:4">
      <c r="A1" s="115">
        <v>226204.277</v>
      </c>
      <c r="B1" s="62" t="e">
        <f>B2+B3</f>
        <v>#REF!</v>
      </c>
      <c r="D1" s="62" t="e">
        <f>B1-A1</f>
        <v>#REF!</v>
      </c>
    </row>
    <row r="2" spans="1:4">
      <c r="A2" s="115">
        <v>68943.646999999997</v>
      </c>
      <c r="B2" s="62" t="e">
        <f>A2+#REF!</f>
        <v>#REF!</v>
      </c>
    </row>
    <row r="3" spans="1:4">
      <c r="A3" s="115">
        <v>157260.63</v>
      </c>
      <c r="B3" s="62">
        <f>A3+'Реновація житла під ВПО'!K39</f>
        <v>179260.63</v>
      </c>
    </row>
    <row r="5" spans="1:4">
      <c r="A5" s="115">
        <f>A2+A3</f>
        <v>226204.277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000"/>
  <sheetViews>
    <sheetView workbookViewId="0"/>
  </sheetViews>
  <sheetFormatPr defaultColWidth="14.42578125" defaultRowHeight="15" customHeight="1"/>
  <cols>
    <col min="1" max="1" width="18.42578125" customWidth="1"/>
    <col min="2" max="2" width="12.42578125" customWidth="1"/>
    <col min="3" max="26" width="8.7109375" customWidth="1"/>
  </cols>
  <sheetData>
    <row r="1" spans="1:2">
      <c r="A1" s="23">
        <v>226204.277</v>
      </c>
      <c r="B1" s="60" t="e">
        <f>A1+#REF!+'Реновація житла під ВПО'!J22</f>
        <v>#REF!</v>
      </c>
    </row>
    <row r="2" spans="1:2">
      <c r="A2" s="23">
        <v>68943.646999999997</v>
      </c>
      <c r="B2" s="60" t="e">
        <f>A2+#REF!</f>
        <v>#REF!</v>
      </c>
    </row>
    <row r="3" spans="1:2">
      <c r="A3" s="23">
        <v>157260.63</v>
      </c>
      <c r="B3" s="60">
        <f>A3+'Реновація житла під ВПО'!K39</f>
        <v>179260.63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1000"/>
  <sheetViews>
    <sheetView workbookViewId="0"/>
  </sheetViews>
  <sheetFormatPr defaultColWidth="14.42578125" defaultRowHeight="15" customHeight="1"/>
  <cols>
    <col min="1" max="1" width="6.28515625" customWidth="1"/>
    <col min="2" max="2" width="83.42578125" customWidth="1"/>
    <col min="3" max="3" width="31.7109375" customWidth="1"/>
    <col min="4" max="4" width="15.85546875" customWidth="1"/>
    <col min="5" max="5" width="14.42578125" customWidth="1"/>
    <col min="6" max="6" width="13.42578125" customWidth="1"/>
    <col min="7" max="8" width="14" customWidth="1"/>
    <col min="9" max="9" width="14.140625" customWidth="1"/>
    <col min="10" max="10" width="13.28515625" customWidth="1"/>
    <col min="11" max="11" width="23.7109375" customWidth="1"/>
    <col min="12" max="12" width="10.85546875" customWidth="1"/>
    <col min="13" max="26" width="8.7109375" customWidth="1"/>
  </cols>
  <sheetData>
    <row r="1" spans="1:26" ht="78.75" customHeight="1">
      <c r="A1" s="1"/>
      <c r="B1" s="2"/>
      <c r="C1" s="3"/>
      <c r="D1" s="3"/>
      <c r="E1" s="4"/>
      <c r="F1" s="5"/>
      <c r="G1" s="357" t="s">
        <v>268</v>
      </c>
      <c r="H1" s="358"/>
      <c r="I1" s="358"/>
      <c r="J1" s="358"/>
      <c r="K1" s="7"/>
      <c r="L1" s="116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5" customHeight="1">
      <c r="A2" s="1"/>
      <c r="B2" s="2"/>
      <c r="C2" s="3"/>
      <c r="D2" s="3"/>
      <c r="E2" s="4"/>
      <c r="F2" s="5"/>
      <c r="G2" s="117"/>
      <c r="H2" s="369"/>
      <c r="I2" s="358"/>
      <c r="J2" s="358"/>
      <c r="K2" s="7"/>
      <c r="L2" s="1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75" customHeight="1">
      <c r="A3" s="359" t="s">
        <v>269</v>
      </c>
      <c r="B3" s="358"/>
      <c r="C3" s="358"/>
      <c r="D3" s="358"/>
      <c r="E3" s="358"/>
      <c r="F3" s="358"/>
      <c r="G3" s="358"/>
      <c r="H3" s="358"/>
      <c r="I3" s="358"/>
      <c r="J3" s="358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5" customHeight="1">
      <c r="A4" s="9"/>
      <c r="B4" s="9"/>
      <c r="C4" s="9"/>
      <c r="D4" s="9"/>
      <c r="E4" s="9"/>
      <c r="F4" s="9"/>
      <c r="G4" s="9"/>
      <c r="H4" s="9"/>
      <c r="I4" s="9"/>
      <c r="J4" s="10" t="s">
        <v>1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5.75" customHeight="1">
      <c r="A5" s="360" t="s">
        <v>2</v>
      </c>
      <c r="B5" s="360" t="s">
        <v>3</v>
      </c>
      <c r="C5" s="360" t="s">
        <v>4</v>
      </c>
      <c r="D5" s="360" t="s">
        <v>270</v>
      </c>
      <c r="E5" s="360" t="s">
        <v>7</v>
      </c>
      <c r="F5" s="360" t="s">
        <v>9</v>
      </c>
      <c r="G5" s="360" t="s">
        <v>271</v>
      </c>
      <c r="H5" s="360" t="s">
        <v>11</v>
      </c>
      <c r="I5" s="13" t="s">
        <v>12</v>
      </c>
      <c r="J5" s="363" t="s">
        <v>13</v>
      </c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</row>
    <row r="6" spans="1:26" ht="16.5" customHeight="1">
      <c r="A6" s="361"/>
      <c r="B6" s="361"/>
      <c r="C6" s="361"/>
      <c r="D6" s="361"/>
      <c r="E6" s="361"/>
      <c r="F6" s="361"/>
      <c r="G6" s="361"/>
      <c r="H6" s="361"/>
      <c r="I6" s="360" t="s">
        <v>21</v>
      </c>
      <c r="J6" s="361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</row>
    <row r="7" spans="1:26" ht="75.75" customHeight="1">
      <c r="A7" s="362"/>
      <c r="B7" s="362"/>
      <c r="C7" s="362"/>
      <c r="D7" s="362"/>
      <c r="E7" s="362"/>
      <c r="F7" s="362"/>
      <c r="G7" s="362"/>
      <c r="H7" s="362"/>
      <c r="I7" s="362"/>
      <c r="J7" s="362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</row>
    <row r="8" spans="1:26" ht="18" customHeight="1">
      <c r="A8" s="14">
        <v>1</v>
      </c>
      <c r="B8" s="14">
        <v>2</v>
      </c>
      <c r="C8" s="12">
        <v>3</v>
      </c>
      <c r="D8" s="12">
        <f>C8+1</f>
        <v>4</v>
      </c>
      <c r="E8" s="120">
        <f>D8+1</f>
        <v>5</v>
      </c>
      <c r="F8" s="120">
        <f>E8+1</f>
        <v>6</v>
      </c>
      <c r="G8" s="120">
        <f>F8+1</f>
        <v>7</v>
      </c>
      <c r="H8" s="14">
        <v>8</v>
      </c>
      <c r="I8" s="14">
        <f>H8+1</f>
        <v>9</v>
      </c>
      <c r="J8" s="14">
        <v>10</v>
      </c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</row>
    <row r="9" spans="1:26" ht="35.25" customHeight="1">
      <c r="A9" s="84">
        <v>1</v>
      </c>
      <c r="B9" s="17"/>
      <c r="C9" s="18"/>
      <c r="D9" s="18"/>
      <c r="E9" s="121"/>
      <c r="F9" s="122"/>
      <c r="G9" s="122"/>
      <c r="H9" s="42"/>
      <c r="I9" s="42"/>
      <c r="J9" s="42"/>
      <c r="K9" s="123"/>
      <c r="L9" s="124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</row>
    <row r="10" spans="1:26" ht="45.75" customHeight="1">
      <c r="A10" s="84">
        <v>2</v>
      </c>
      <c r="B10" s="17"/>
      <c r="C10" s="18"/>
      <c r="D10" s="18"/>
      <c r="E10" s="121"/>
      <c r="F10" s="122"/>
      <c r="G10" s="122"/>
      <c r="H10" s="42"/>
      <c r="I10" s="42"/>
      <c r="J10" s="42"/>
      <c r="K10" s="123"/>
      <c r="L10" s="124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</row>
    <row r="11" spans="1:26" ht="48" customHeight="1">
      <c r="A11" s="84">
        <v>3</v>
      </c>
      <c r="B11" s="17"/>
      <c r="C11" s="18"/>
      <c r="D11" s="18"/>
      <c r="E11" s="121"/>
      <c r="F11" s="23"/>
      <c r="G11" s="23"/>
      <c r="H11" s="42"/>
      <c r="I11" s="23"/>
      <c r="J11" s="23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</row>
    <row r="12" spans="1:26" ht="18" customHeight="1">
      <c r="A12" s="126"/>
      <c r="B12" s="127" t="s">
        <v>272</v>
      </c>
      <c r="C12" s="128"/>
      <c r="D12" s="129"/>
      <c r="E12" s="129"/>
      <c r="F12" s="28">
        <f>SUM(F9:F11)</f>
        <v>0</v>
      </c>
      <c r="G12" s="28">
        <f>SUM(G9:G11)</f>
        <v>0</v>
      </c>
      <c r="H12" s="28">
        <f>SUM(H9:H11)</f>
        <v>0</v>
      </c>
      <c r="I12" s="28">
        <f>SUM(I9:I11)</f>
        <v>0</v>
      </c>
      <c r="J12" s="28">
        <f>SUM(J9:J11)</f>
        <v>0</v>
      </c>
      <c r="K12" s="56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</row>
    <row r="13" spans="1:26" ht="18" customHeight="1">
      <c r="A13" s="54"/>
      <c r="B13" s="57"/>
      <c r="C13" s="55"/>
      <c r="D13" s="55"/>
      <c r="E13" s="58"/>
      <c r="F13" s="59"/>
      <c r="G13" s="59"/>
      <c r="H13" s="59"/>
      <c r="I13" s="59"/>
      <c r="J13" s="59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</row>
    <row r="14" spans="1:26" ht="18" customHeight="1">
      <c r="A14" s="54"/>
      <c r="B14" s="364" t="s">
        <v>72</v>
      </c>
      <c r="C14" s="358"/>
      <c r="D14" s="358"/>
      <c r="E14" s="358"/>
      <c r="F14" s="358"/>
      <c r="G14" s="358"/>
      <c r="H14" s="358"/>
      <c r="I14" s="358"/>
      <c r="J14" s="358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</row>
    <row r="15" spans="1:26" ht="18" customHeight="1">
      <c r="A15" s="54"/>
      <c r="B15" s="57"/>
      <c r="C15" s="55"/>
      <c r="D15" s="55"/>
      <c r="E15" s="58"/>
      <c r="F15" s="59"/>
      <c r="G15" s="59"/>
      <c r="H15" s="59"/>
      <c r="I15" s="59"/>
      <c r="J15" s="59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</row>
    <row r="16" spans="1:26" hidden="1"/>
    <row r="17" spans="3:12" hidden="1">
      <c r="F17" s="60" t="e">
        <f>#REF!+F11+#REF!+#REF!+#REF!+#REF!+#REF!+#REF!</f>
        <v>#REF!</v>
      </c>
      <c r="G17" s="60" t="e">
        <f>#REF!+G11+#REF!+#REF!+#REF!+#REF!+#REF!+#REF!</f>
        <v>#REF!</v>
      </c>
      <c r="H17" s="60" t="e">
        <f>#REF!+H11+#REF!+#REF!+#REF!+#REF!+#REF!+#REF!</f>
        <v>#REF!</v>
      </c>
      <c r="I17" s="60" t="e">
        <f>#REF!+I11+#REF!+#REF!+#REF!+#REF!+#REF!+#REF!+#REF!</f>
        <v>#REF!</v>
      </c>
      <c r="J17" s="60" t="e">
        <f>#REF!+J11+#REF!+#REF!+#REF!+#REF!+#REF!+#REF!</f>
        <v>#REF!</v>
      </c>
      <c r="L17" s="60" t="e">
        <f>H17+I17</f>
        <v>#REF!</v>
      </c>
    </row>
    <row r="18" spans="3:12" hidden="1">
      <c r="C18" s="61"/>
      <c r="D18" s="61"/>
      <c r="E18" s="61"/>
      <c r="F18" s="61"/>
      <c r="G18" s="61"/>
      <c r="I18" s="60">
        <v>53893.599999999999</v>
      </c>
      <c r="J18" s="60"/>
    </row>
    <row r="19" spans="3:12" hidden="1">
      <c r="I19" s="60" t="e">
        <f>I17+I18</f>
        <v>#REF!</v>
      </c>
      <c r="J19" s="60"/>
    </row>
    <row r="20" spans="3:12" hidden="1"/>
    <row r="21" spans="3:12" ht="15.75" hidden="1" customHeight="1"/>
    <row r="22" spans="3:12" ht="15.75" hidden="1" customHeight="1">
      <c r="I22" s="60">
        <v>50893.599999999999</v>
      </c>
    </row>
    <row r="23" spans="3:12" ht="15.75" hidden="1" customHeight="1">
      <c r="I23" s="60" t="e">
        <f>I17+I22</f>
        <v>#REF!</v>
      </c>
    </row>
    <row r="24" spans="3:12" ht="15.75" hidden="1" customHeight="1"/>
    <row r="25" spans="3:12" ht="15.75" customHeight="1"/>
    <row r="26" spans="3:12" ht="15.75" customHeight="1">
      <c r="I26" s="62">
        <f>I9+I11</f>
        <v>0</v>
      </c>
    </row>
    <row r="27" spans="3:12" ht="15.75" customHeight="1"/>
    <row r="28" spans="3:12" ht="15.75" customHeight="1"/>
    <row r="29" spans="3:12" ht="15.75" customHeight="1"/>
    <row r="30" spans="3:12" ht="15.75" customHeight="1"/>
    <row r="31" spans="3:12" ht="15.75" customHeight="1"/>
    <row r="32" spans="3:1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B14:J14"/>
    <mergeCell ref="G1:J1"/>
    <mergeCell ref="H2:J2"/>
    <mergeCell ref="A3:J3"/>
    <mergeCell ref="A5:A7"/>
    <mergeCell ref="B5:B7"/>
    <mergeCell ref="C5:C7"/>
    <mergeCell ref="D5:D7"/>
    <mergeCell ref="E5:E7"/>
    <mergeCell ref="F5:F7"/>
    <mergeCell ref="G5:G7"/>
    <mergeCell ref="H5:H7"/>
    <mergeCell ref="J5:J7"/>
    <mergeCell ref="I6:I7"/>
  </mergeCells>
  <pageMargins left="0.31496062992125984" right="0.31496062992125984" top="0.23622047244094491" bottom="0.23622047244094491" header="0" footer="0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W1016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7" hidden="1" customWidth="1"/>
    <col min="6" max="6" width="14.42578125" customWidth="1"/>
    <col min="7" max="7" width="14.42578125" hidden="1" customWidth="1"/>
    <col min="8" max="9" width="15.28515625" customWidth="1"/>
    <col min="10" max="10" width="16.140625" customWidth="1"/>
    <col min="11" max="11" width="14" hidden="1" customWidth="1"/>
    <col min="12" max="12" width="14.140625" hidden="1" customWidth="1"/>
    <col min="13" max="13" width="14.42578125" hidden="1" customWidth="1"/>
    <col min="14" max="14" width="14.85546875" customWidth="1"/>
    <col min="15" max="15" width="14.7109375" customWidth="1"/>
    <col min="16" max="16" width="16.85546875" hidden="1" customWidth="1"/>
    <col min="17" max="17" width="55.85546875" customWidth="1"/>
    <col min="18" max="18" width="49.42578125" customWidth="1"/>
    <col min="19" max="19" width="20.85546875" hidden="1" customWidth="1"/>
    <col min="20" max="21" width="17.85546875" customWidth="1"/>
    <col min="22" max="22" width="33.5703125" customWidth="1"/>
    <col min="23" max="23" width="21" customWidth="1"/>
  </cols>
  <sheetData>
    <row r="1" spans="1:23" ht="102" hidden="1" customHeight="1">
      <c r="A1" s="1"/>
      <c r="B1" s="2"/>
      <c r="C1" s="2"/>
      <c r="D1" s="3"/>
      <c r="E1" s="3"/>
      <c r="F1" s="3"/>
      <c r="G1" s="4"/>
      <c r="H1" s="5"/>
      <c r="I1" s="5"/>
      <c r="J1" s="357" t="s">
        <v>121</v>
      </c>
      <c r="K1" s="358"/>
      <c r="L1" s="358"/>
      <c r="M1" s="358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63.75" customHeight="1">
      <c r="A2" s="359" t="s">
        <v>122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8"/>
      <c r="W2" s="8"/>
    </row>
    <row r="3" spans="1:23" ht="1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82"/>
      <c r="M3" s="11" t="s">
        <v>1</v>
      </c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5.75" customHeight="1">
      <c r="A4" s="360" t="s">
        <v>2</v>
      </c>
      <c r="B4" s="360" t="s">
        <v>123</v>
      </c>
      <c r="C4" s="360" t="s">
        <v>3</v>
      </c>
      <c r="D4" s="360" t="s">
        <v>4</v>
      </c>
      <c r="E4" s="360" t="s">
        <v>5</v>
      </c>
      <c r="F4" s="360" t="s">
        <v>273</v>
      </c>
      <c r="G4" s="360" t="s">
        <v>7</v>
      </c>
      <c r="H4" s="360" t="s">
        <v>274</v>
      </c>
      <c r="I4" s="360" t="s">
        <v>9</v>
      </c>
      <c r="J4" s="360" t="s">
        <v>10</v>
      </c>
      <c r="K4" s="360" t="s">
        <v>11</v>
      </c>
      <c r="L4" s="14" t="s">
        <v>12</v>
      </c>
      <c r="M4" s="363" t="s">
        <v>13</v>
      </c>
      <c r="N4" s="360" t="s">
        <v>14</v>
      </c>
      <c r="O4" s="370" t="s">
        <v>15</v>
      </c>
      <c r="P4" s="371"/>
      <c r="Q4" s="360" t="s">
        <v>275</v>
      </c>
      <c r="R4" s="360" t="s">
        <v>16</v>
      </c>
      <c r="S4" s="360" t="s">
        <v>17</v>
      </c>
      <c r="T4" s="363" t="s">
        <v>18</v>
      </c>
      <c r="U4" s="363" t="s">
        <v>19</v>
      </c>
      <c r="V4" s="363" t="s">
        <v>125</v>
      </c>
      <c r="W4" s="363" t="s">
        <v>196</v>
      </c>
    </row>
    <row r="5" spans="1:23" ht="16.5" customHeight="1">
      <c r="A5" s="361"/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0" t="s">
        <v>21</v>
      </c>
      <c r="M5" s="361"/>
      <c r="N5" s="361"/>
      <c r="O5" s="372"/>
      <c r="P5" s="373"/>
      <c r="Q5" s="361"/>
      <c r="R5" s="361"/>
      <c r="S5" s="361"/>
      <c r="T5" s="361"/>
      <c r="U5" s="361"/>
      <c r="V5" s="361"/>
      <c r="W5" s="361"/>
    </row>
    <row r="6" spans="1:23" ht="46.5" customHeight="1">
      <c r="A6" s="362"/>
      <c r="B6" s="362"/>
      <c r="C6" s="362"/>
      <c r="D6" s="362"/>
      <c r="E6" s="362"/>
      <c r="F6" s="362"/>
      <c r="G6" s="362"/>
      <c r="H6" s="362"/>
      <c r="I6" s="362"/>
      <c r="J6" s="362"/>
      <c r="K6" s="362"/>
      <c r="L6" s="362"/>
      <c r="M6" s="362"/>
      <c r="N6" s="362"/>
      <c r="O6" s="374"/>
      <c r="P6" s="375"/>
      <c r="Q6" s="362"/>
      <c r="R6" s="362"/>
      <c r="S6" s="362"/>
      <c r="T6" s="362"/>
      <c r="U6" s="362"/>
      <c r="V6" s="362"/>
      <c r="W6" s="362"/>
    </row>
    <row r="7" spans="1:23" ht="18" customHeight="1">
      <c r="A7" s="16">
        <v>1</v>
      </c>
      <c r="B7" s="16">
        <f t="shared" ref="B7:W7" si="0">A7+1</f>
        <v>2</v>
      </c>
      <c r="C7" s="16">
        <f t="shared" si="0"/>
        <v>3</v>
      </c>
      <c r="D7" s="16">
        <f t="shared" si="0"/>
        <v>4</v>
      </c>
      <c r="E7" s="16">
        <f t="shared" si="0"/>
        <v>5</v>
      </c>
      <c r="F7" s="16">
        <f t="shared" si="0"/>
        <v>6</v>
      </c>
      <c r="G7" s="16">
        <f t="shared" si="0"/>
        <v>7</v>
      </c>
      <c r="H7" s="16">
        <f t="shared" si="0"/>
        <v>8</v>
      </c>
      <c r="I7" s="16">
        <f t="shared" si="0"/>
        <v>9</v>
      </c>
      <c r="J7" s="16">
        <f t="shared" si="0"/>
        <v>10</v>
      </c>
      <c r="K7" s="16">
        <f t="shared" si="0"/>
        <v>11</v>
      </c>
      <c r="L7" s="16">
        <f t="shared" si="0"/>
        <v>12</v>
      </c>
      <c r="M7" s="16">
        <f t="shared" si="0"/>
        <v>13</v>
      </c>
      <c r="N7" s="16">
        <f t="shared" si="0"/>
        <v>14</v>
      </c>
      <c r="O7" s="16">
        <f t="shared" si="0"/>
        <v>15</v>
      </c>
      <c r="P7" s="16">
        <f t="shared" si="0"/>
        <v>16</v>
      </c>
      <c r="Q7" s="16">
        <f t="shared" si="0"/>
        <v>17</v>
      </c>
      <c r="R7" s="16">
        <f t="shared" si="0"/>
        <v>18</v>
      </c>
      <c r="S7" s="16">
        <f t="shared" si="0"/>
        <v>19</v>
      </c>
      <c r="T7" s="16">
        <f t="shared" si="0"/>
        <v>20</v>
      </c>
      <c r="U7" s="16">
        <f t="shared" si="0"/>
        <v>21</v>
      </c>
      <c r="V7" s="16">
        <f t="shared" si="0"/>
        <v>22</v>
      </c>
      <c r="W7" s="16">
        <f t="shared" si="0"/>
        <v>23</v>
      </c>
    </row>
    <row r="8" spans="1:23" ht="27.75" customHeight="1">
      <c r="A8" s="130"/>
      <c r="B8" s="131"/>
      <c r="C8" s="55" t="s">
        <v>276</v>
      </c>
      <c r="D8" s="132"/>
      <c r="E8" s="132"/>
      <c r="F8" s="130"/>
      <c r="G8" s="130"/>
      <c r="H8" s="81"/>
      <c r="I8" s="81"/>
      <c r="J8" s="81"/>
      <c r="K8" s="81"/>
      <c r="L8" s="81"/>
      <c r="M8" s="81"/>
      <c r="N8" s="133"/>
      <c r="O8" s="81"/>
      <c r="P8" s="131"/>
      <c r="Q8" s="131"/>
      <c r="R8" s="131"/>
      <c r="S8" s="134"/>
      <c r="T8" s="81"/>
      <c r="U8" s="81"/>
      <c r="V8" s="81"/>
      <c r="W8" s="81"/>
    </row>
    <row r="9" spans="1:23" ht="54" customHeight="1">
      <c r="A9" s="16">
        <v>1</v>
      </c>
      <c r="B9" s="17" t="s">
        <v>126</v>
      </c>
      <c r="C9" s="17" t="s">
        <v>127</v>
      </c>
      <c r="D9" s="18" t="s">
        <v>128</v>
      </c>
      <c r="E9" s="27"/>
      <c r="F9" s="16">
        <v>59</v>
      </c>
      <c r="G9" s="23">
        <v>19809.351999999999</v>
      </c>
      <c r="H9" s="23"/>
      <c r="I9" s="23">
        <v>27270.887999999999</v>
      </c>
      <c r="J9" s="23">
        <v>19809.351999999999</v>
      </c>
      <c r="K9" s="23">
        <v>19809.351999999999</v>
      </c>
      <c r="L9" s="23">
        <v>19809.351999999999</v>
      </c>
      <c r="M9" s="23">
        <v>19809.351999999999</v>
      </c>
      <c r="N9" s="23">
        <v>19809.351999999999</v>
      </c>
      <c r="O9" s="135"/>
      <c r="P9" s="26"/>
      <c r="Q9" s="26" t="s">
        <v>136</v>
      </c>
      <c r="R9" s="26" t="s">
        <v>277</v>
      </c>
      <c r="S9" s="136"/>
      <c r="T9" s="23">
        <v>1627.8</v>
      </c>
      <c r="U9" s="23">
        <v>11000</v>
      </c>
      <c r="V9" s="29" t="s">
        <v>132</v>
      </c>
      <c r="W9" s="29"/>
    </row>
    <row r="10" spans="1:23" ht="54" customHeight="1">
      <c r="A10" s="16">
        <f t="shared" ref="A10:A21" si="1">A9+1</f>
        <v>2</v>
      </c>
      <c r="B10" s="26" t="s">
        <v>133</v>
      </c>
      <c r="C10" s="26" t="s">
        <v>134</v>
      </c>
      <c r="D10" s="27" t="s">
        <v>135</v>
      </c>
      <c r="E10" s="27" t="s">
        <v>129</v>
      </c>
      <c r="F10" s="16">
        <v>40</v>
      </c>
      <c r="G10" s="16" t="s">
        <v>52</v>
      </c>
      <c r="H10" s="29"/>
      <c r="I10" s="29">
        <v>14909.147999999999</v>
      </c>
      <c r="J10" s="29">
        <v>6641.8019999999997</v>
      </c>
      <c r="K10" s="29"/>
      <c r="L10" s="29"/>
      <c r="M10" s="29"/>
      <c r="N10" s="29">
        <v>6641.8019999999997</v>
      </c>
      <c r="O10" s="135"/>
      <c r="P10" s="26"/>
      <c r="Q10" s="26" t="s">
        <v>136</v>
      </c>
      <c r="R10" s="26" t="s">
        <v>277</v>
      </c>
      <c r="S10" s="136" t="s">
        <v>137</v>
      </c>
      <c r="T10" s="23">
        <v>1888.7</v>
      </c>
      <c r="U10" s="23"/>
      <c r="V10" s="29" t="s">
        <v>132</v>
      </c>
      <c r="W10" s="29"/>
    </row>
    <row r="11" spans="1:23" ht="58.5" customHeight="1">
      <c r="A11" s="16">
        <f t="shared" si="1"/>
        <v>3</v>
      </c>
      <c r="B11" s="26" t="s">
        <v>150</v>
      </c>
      <c r="C11" s="26" t="s">
        <v>151</v>
      </c>
      <c r="D11" s="27" t="s">
        <v>152</v>
      </c>
      <c r="E11" s="27" t="s">
        <v>153</v>
      </c>
      <c r="F11" s="16">
        <v>30</v>
      </c>
      <c r="G11" s="16" t="s">
        <v>52</v>
      </c>
      <c r="H11" s="29"/>
      <c r="I11" s="29">
        <v>12384.594999999999</v>
      </c>
      <c r="J11" s="29">
        <v>11767.71</v>
      </c>
      <c r="K11" s="29"/>
      <c r="L11" s="29"/>
      <c r="M11" s="29"/>
      <c r="N11" s="29">
        <v>8000</v>
      </c>
      <c r="O11" s="29">
        <f>J11-N11</f>
        <v>3767.7099999999991</v>
      </c>
      <c r="P11" s="26"/>
      <c r="Q11" s="26" t="s">
        <v>278</v>
      </c>
      <c r="R11" s="26" t="s">
        <v>279</v>
      </c>
      <c r="S11" s="136" t="s">
        <v>155</v>
      </c>
      <c r="T11" s="23">
        <v>4687.1000000000004</v>
      </c>
      <c r="U11" s="23">
        <v>15000</v>
      </c>
      <c r="V11" s="29" t="s">
        <v>149</v>
      </c>
      <c r="W11" s="29"/>
    </row>
    <row r="12" spans="1:23" ht="100.5" customHeight="1">
      <c r="A12" s="16">
        <f t="shared" si="1"/>
        <v>4</v>
      </c>
      <c r="B12" s="26" t="s">
        <v>156</v>
      </c>
      <c r="C12" s="26" t="s">
        <v>157</v>
      </c>
      <c r="D12" s="27" t="s">
        <v>158</v>
      </c>
      <c r="E12" s="27" t="s">
        <v>42</v>
      </c>
      <c r="F12" s="16">
        <v>180</v>
      </c>
      <c r="G12" s="16" t="s">
        <v>52</v>
      </c>
      <c r="H12" s="29"/>
      <c r="I12" s="29">
        <v>35000</v>
      </c>
      <c r="J12" s="29">
        <v>35000</v>
      </c>
      <c r="K12" s="29"/>
      <c r="L12" s="29"/>
      <c r="M12" s="29"/>
      <c r="N12" s="137">
        <v>20000</v>
      </c>
      <c r="O12" s="29">
        <v>1000</v>
      </c>
      <c r="P12" s="26"/>
      <c r="Q12" s="26" t="s">
        <v>280</v>
      </c>
      <c r="R12" s="26" t="s">
        <v>281</v>
      </c>
      <c r="S12" s="135"/>
      <c r="T12" s="23">
        <v>41501.599999999999</v>
      </c>
      <c r="U12" s="23">
        <v>96000</v>
      </c>
      <c r="V12" s="29" t="s">
        <v>160</v>
      </c>
      <c r="W12" s="29"/>
    </row>
    <row r="13" spans="1:23" ht="76.5" customHeight="1">
      <c r="A13" s="16">
        <f t="shared" si="1"/>
        <v>5</v>
      </c>
      <c r="B13" s="26" t="s">
        <v>165</v>
      </c>
      <c r="C13" s="26" t="s">
        <v>282</v>
      </c>
      <c r="D13" s="27" t="s">
        <v>167</v>
      </c>
      <c r="E13" s="138" t="s">
        <v>42</v>
      </c>
      <c r="F13" s="20"/>
      <c r="G13" s="20">
        <v>2023</v>
      </c>
      <c r="H13" s="16">
        <v>23</v>
      </c>
      <c r="I13" s="29">
        <v>6000</v>
      </c>
      <c r="J13" s="29">
        <v>6000</v>
      </c>
      <c r="K13" s="29"/>
      <c r="L13" s="29"/>
      <c r="M13" s="29"/>
      <c r="N13" s="29">
        <v>4000</v>
      </c>
      <c r="O13" s="29">
        <v>2000</v>
      </c>
      <c r="P13" s="26"/>
      <c r="Q13" s="26" t="s">
        <v>283</v>
      </c>
      <c r="R13" s="26" t="s">
        <v>284</v>
      </c>
      <c r="S13" s="135"/>
      <c r="T13" s="23">
        <v>68436.2</v>
      </c>
      <c r="U13" s="23">
        <v>117000</v>
      </c>
      <c r="V13" s="29" t="s">
        <v>285</v>
      </c>
      <c r="W13" s="29"/>
    </row>
    <row r="14" spans="1:23" ht="70.5" customHeight="1">
      <c r="A14" s="16">
        <f t="shared" si="1"/>
        <v>6</v>
      </c>
      <c r="B14" s="26" t="s">
        <v>175</v>
      </c>
      <c r="C14" s="26" t="s">
        <v>286</v>
      </c>
      <c r="D14" s="27" t="s">
        <v>177</v>
      </c>
      <c r="E14" s="138" t="s">
        <v>42</v>
      </c>
      <c r="F14" s="20">
        <v>225</v>
      </c>
      <c r="G14" s="20">
        <v>2023</v>
      </c>
      <c r="H14" s="139"/>
      <c r="I14" s="29">
        <v>18000</v>
      </c>
      <c r="J14" s="29">
        <v>18000</v>
      </c>
      <c r="K14" s="29"/>
      <c r="L14" s="29"/>
      <c r="M14" s="29"/>
      <c r="N14" s="29">
        <v>18000</v>
      </c>
      <c r="O14" s="29"/>
      <c r="P14" s="26"/>
      <c r="Q14" s="26" t="s">
        <v>287</v>
      </c>
      <c r="R14" s="26" t="s">
        <v>288</v>
      </c>
      <c r="S14" s="136" t="s">
        <v>179</v>
      </c>
      <c r="T14" s="23">
        <v>25780.2</v>
      </c>
      <c r="U14" s="23">
        <v>52000</v>
      </c>
      <c r="V14" s="29" t="s">
        <v>180</v>
      </c>
      <c r="W14" s="29"/>
    </row>
    <row r="15" spans="1:23" ht="81.75" customHeight="1">
      <c r="A15" s="16">
        <f t="shared" si="1"/>
        <v>7</v>
      </c>
      <c r="B15" s="26" t="s">
        <v>199</v>
      </c>
      <c r="C15" s="26" t="s">
        <v>200</v>
      </c>
      <c r="D15" s="27" t="s">
        <v>201</v>
      </c>
      <c r="E15" s="138" t="s">
        <v>42</v>
      </c>
      <c r="F15" s="140">
        <v>100</v>
      </c>
      <c r="G15" s="140">
        <v>2023</v>
      </c>
      <c r="H15" s="140">
        <v>77</v>
      </c>
      <c r="I15" s="137">
        <v>11000</v>
      </c>
      <c r="J15" s="137">
        <v>11000</v>
      </c>
      <c r="K15" s="29">
        <v>11000</v>
      </c>
      <c r="L15" s="29">
        <v>11000</v>
      </c>
      <c r="M15" s="29">
        <v>11000</v>
      </c>
      <c r="N15" s="29">
        <v>8000</v>
      </c>
      <c r="O15" s="29">
        <v>3000</v>
      </c>
      <c r="P15" s="26"/>
      <c r="Q15" s="26" t="s">
        <v>289</v>
      </c>
      <c r="R15" s="26" t="s">
        <v>290</v>
      </c>
      <c r="S15" s="135"/>
      <c r="T15" s="23">
        <v>11624.4</v>
      </c>
      <c r="U15" s="23">
        <v>30000</v>
      </c>
      <c r="V15" s="29" t="s">
        <v>180</v>
      </c>
      <c r="W15" s="29"/>
    </row>
    <row r="16" spans="1:23" ht="67.5" customHeight="1">
      <c r="A16" s="16">
        <f t="shared" si="1"/>
        <v>8</v>
      </c>
      <c r="B16" s="26" t="s">
        <v>203</v>
      </c>
      <c r="C16" s="141" t="s">
        <v>291</v>
      </c>
      <c r="D16" s="27" t="s">
        <v>205</v>
      </c>
      <c r="E16" s="138" t="s">
        <v>42</v>
      </c>
      <c r="F16" s="140"/>
      <c r="G16" s="140">
        <v>2023</v>
      </c>
      <c r="H16" s="140">
        <v>145</v>
      </c>
      <c r="I16" s="29">
        <v>7000</v>
      </c>
      <c r="J16" s="29">
        <v>7000</v>
      </c>
      <c r="K16" s="29"/>
      <c r="L16" s="29"/>
      <c r="M16" s="29"/>
      <c r="N16" s="29">
        <v>3500</v>
      </c>
      <c r="O16" s="29">
        <v>3500</v>
      </c>
      <c r="P16" s="26"/>
      <c r="Q16" s="26" t="s">
        <v>206</v>
      </c>
      <c r="R16" s="26" t="s">
        <v>292</v>
      </c>
      <c r="S16" s="135"/>
      <c r="T16" s="23">
        <v>81256.899999999994</v>
      </c>
      <c r="U16" s="23">
        <v>145000</v>
      </c>
      <c r="V16" s="29" t="s">
        <v>180</v>
      </c>
      <c r="W16" s="29"/>
    </row>
    <row r="17" spans="1:23" ht="84" customHeight="1">
      <c r="A17" s="16">
        <f t="shared" si="1"/>
        <v>9</v>
      </c>
      <c r="B17" s="26" t="s">
        <v>207</v>
      </c>
      <c r="C17" s="141" t="s">
        <v>293</v>
      </c>
      <c r="D17" s="27" t="s">
        <v>209</v>
      </c>
      <c r="E17" s="138" t="s">
        <v>42</v>
      </c>
      <c r="F17" s="20">
        <v>100</v>
      </c>
      <c r="G17" s="20">
        <v>2023</v>
      </c>
      <c r="H17" s="20">
        <v>20</v>
      </c>
      <c r="I17" s="29">
        <v>9800</v>
      </c>
      <c r="J17" s="29">
        <v>9800</v>
      </c>
      <c r="K17" s="29"/>
      <c r="L17" s="29"/>
      <c r="M17" s="29"/>
      <c r="N17" s="29">
        <v>9800</v>
      </c>
      <c r="O17" s="29"/>
      <c r="P17" s="26"/>
      <c r="Q17" s="26" t="s">
        <v>210</v>
      </c>
      <c r="R17" s="26" t="s">
        <v>294</v>
      </c>
      <c r="S17" s="136"/>
      <c r="T17" s="23">
        <v>12059.2</v>
      </c>
      <c r="U17" s="23"/>
      <c r="V17" s="29" t="s">
        <v>180</v>
      </c>
      <c r="W17" s="29" t="s">
        <v>196</v>
      </c>
    </row>
    <row r="18" spans="1:23" ht="57.75" customHeight="1">
      <c r="A18" s="16">
        <f t="shared" si="1"/>
        <v>10</v>
      </c>
      <c r="B18" s="26" t="s">
        <v>211</v>
      </c>
      <c r="C18" s="26" t="s">
        <v>295</v>
      </c>
      <c r="D18" s="27" t="s">
        <v>213</v>
      </c>
      <c r="E18" s="138" t="s">
        <v>42</v>
      </c>
      <c r="F18" s="20"/>
      <c r="G18" s="20">
        <v>2023</v>
      </c>
      <c r="H18" s="16">
        <v>132</v>
      </c>
      <c r="I18" s="29">
        <v>12000</v>
      </c>
      <c r="J18" s="29">
        <v>12000</v>
      </c>
      <c r="K18" s="29"/>
      <c r="L18" s="29"/>
      <c r="M18" s="29"/>
      <c r="N18" s="29">
        <v>12000</v>
      </c>
      <c r="O18" s="29"/>
      <c r="P18" s="26"/>
      <c r="Q18" s="26" t="s">
        <v>214</v>
      </c>
      <c r="R18" s="26" t="s">
        <v>294</v>
      </c>
      <c r="S18" s="136"/>
      <c r="T18" s="23">
        <v>4333.3</v>
      </c>
      <c r="U18" s="23"/>
      <c r="V18" s="29" t="s">
        <v>180</v>
      </c>
      <c r="W18" s="29" t="s">
        <v>196</v>
      </c>
    </row>
    <row r="19" spans="1:23" ht="75.75" customHeight="1">
      <c r="A19" s="16">
        <f t="shared" si="1"/>
        <v>11</v>
      </c>
      <c r="B19" s="26" t="s">
        <v>216</v>
      </c>
      <c r="C19" s="26" t="s">
        <v>217</v>
      </c>
      <c r="D19" s="27" t="s">
        <v>218</v>
      </c>
      <c r="E19" s="142" t="s">
        <v>42</v>
      </c>
      <c r="F19" s="20">
        <v>92</v>
      </c>
      <c r="G19" s="20">
        <v>2023</v>
      </c>
      <c r="H19" s="143"/>
      <c r="I19" s="137">
        <v>5000</v>
      </c>
      <c r="J19" s="137">
        <v>5000</v>
      </c>
      <c r="K19" s="137"/>
      <c r="L19" s="137"/>
      <c r="M19" s="137"/>
      <c r="N19" s="137">
        <v>5000</v>
      </c>
      <c r="O19" s="29"/>
      <c r="P19" s="26"/>
      <c r="Q19" s="26" t="s">
        <v>219</v>
      </c>
      <c r="R19" s="26" t="s">
        <v>294</v>
      </c>
      <c r="S19" s="136"/>
      <c r="T19" s="23">
        <v>37148</v>
      </c>
      <c r="U19" s="23"/>
      <c r="V19" s="29" t="s">
        <v>180</v>
      </c>
      <c r="W19" s="29" t="s">
        <v>196</v>
      </c>
    </row>
    <row r="20" spans="1:23" ht="76.5" customHeight="1">
      <c r="A20" s="16">
        <f t="shared" si="1"/>
        <v>12</v>
      </c>
      <c r="B20" s="26" t="s">
        <v>199</v>
      </c>
      <c r="C20" s="26" t="s">
        <v>296</v>
      </c>
      <c r="D20" s="27" t="s">
        <v>231</v>
      </c>
      <c r="E20" s="27" t="s">
        <v>42</v>
      </c>
      <c r="F20" s="16">
        <v>100</v>
      </c>
      <c r="G20" s="16">
        <v>2023</v>
      </c>
      <c r="H20" s="16">
        <v>30</v>
      </c>
      <c r="I20" s="29">
        <v>9400</v>
      </c>
      <c r="J20" s="29">
        <v>9400</v>
      </c>
      <c r="K20" s="29"/>
      <c r="L20" s="29"/>
      <c r="M20" s="29"/>
      <c r="N20" s="29">
        <v>9400</v>
      </c>
      <c r="O20" s="29"/>
      <c r="P20" s="26"/>
      <c r="Q20" s="26" t="s">
        <v>232</v>
      </c>
      <c r="R20" s="26" t="s">
        <v>297</v>
      </c>
      <c r="S20" s="135"/>
      <c r="T20" s="23">
        <v>11624.4</v>
      </c>
      <c r="U20" s="23">
        <v>30000</v>
      </c>
      <c r="V20" s="144" t="s">
        <v>245</v>
      </c>
      <c r="W20" s="29"/>
    </row>
    <row r="21" spans="1:23" ht="76.5" customHeight="1">
      <c r="A21" s="16">
        <f t="shared" si="1"/>
        <v>13</v>
      </c>
      <c r="B21" s="26" t="s">
        <v>203</v>
      </c>
      <c r="C21" s="26" t="s">
        <v>298</v>
      </c>
      <c r="D21" s="27" t="s">
        <v>234</v>
      </c>
      <c r="E21" s="27" t="s">
        <v>42</v>
      </c>
      <c r="F21" s="16">
        <v>75</v>
      </c>
      <c r="G21" s="16">
        <v>2023</v>
      </c>
      <c r="H21" s="16">
        <v>80</v>
      </c>
      <c r="I21" s="29">
        <v>8000</v>
      </c>
      <c r="J21" s="29">
        <v>8000</v>
      </c>
      <c r="K21" s="29">
        <v>11000</v>
      </c>
      <c r="L21" s="29">
        <v>11000</v>
      </c>
      <c r="M21" s="29">
        <v>11000</v>
      </c>
      <c r="N21" s="29">
        <v>4000</v>
      </c>
      <c r="O21" s="29">
        <v>4000</v>
      </c>
      <c r="P21" s="26"/>
      <c r="Q21" s="26" t="s">
        <v>235</v>
      </c>
      <c r="R21" s="26" t="s">
        <v>299</v>
      </c>
      <c r="S21" s="135"/>
      <c r="T21" s="23">
        <v>81256.899999999994</v>
      </c>
      <c r="U21" s="23">
        <v>145000</v>
      </c>
      <c r="V21" s="144" t="s">
        <v>245</v>
      </c>
      <c r="W21" s="29" t="s">
        <v>196</v>
      </c>
    </row>
    <row r="22" spans="1:23" ht="27.75" customHeight="1">
      <c r="A22" s="16"/>
      <c r="B22" s="131"/>
      <c r="C22" s="55" t="s">
        <v>300</v>
      </c>
      <c r="D22" s="132"/>
      <c r="E22" s="132"/>
      <c r="F22" s="130"/>
      <c r="G22" s="130"/>
      <c r="H22" s="81"/>
      <c r="I22" s="81"/>
      <c r="J22" s="81"/>
      <c r="K22" s="81"/>
      <c r="L22" s="81"/>
      <c r="M22" s="81"/>
      <c r="N22" s="133"/>
      <c r="O22" s="81"/>
      <c r="P22" s="131"/>
      <c r="Q22" s="131"/>
      <c r="R22" s="131"/>
      <c r="S22" s="145"/>
      <c r="T22" s="81"/>
      <c r="U22" s="81"/>
      <c r="V22" s="81"/>
      <c r="W22" s="81"/>
    </row>
    <row r="23" spans="1:23" ht="87" customHeight="1">
      <c r="A23" s="16">
        <f>A21+1</f>
        <v>14</v>
      </c>
      <c r="B23" s="146" t="s">
        <v>181</v>
      </c>
      <c r="C23" s="146" t="s">
        <v>301</v>
      </c>
      <c r="D23" s="147" t="s">
        <v>183</v>
      </c>
      <c r="E23" s="147" t="s">
        <v>42</v>
      </c>
      <c r="F23" s="148">
        <v>40</v>
      </c>
      <c r="G23" s="148">
        <v>2023</v>
      </c>
      <c r="H23" s="148">
        <v>80</v>
      </c>
      <c r="I23" s="149">
        <v>8000</v>
      </c>
      <c r="J23" s="149">
        <v>8000</v>
      </c>
      <c r="K23" s="150"/>
      <c r="L23" s="150"/>
      <c r="M23" s="150"/>
      <c r="N23" s="149">
        <v>7000</v>
      </c>
      <c r="O23" s="149">
        <v>1000</v>
      </c>
      <c r="P23" s="146"/>
      <c r="Q23" s="146" t="s">
        <v>184</v>
      </c>
      <c r="R23" s="146" t="s">
        <v>302</v>
      </c>
      <c r="S23" s="151" t="s">
        <v>185</v>
      </c>
      <c r="T23" s="149">
        <v>8449.6</v>
      </c>
      <c r="U23" s="149"/>
      <c r="V23" s="149" t="s">
        <v>180</v>
      </c>
      <c r="W23" s="149"/>
    </row>
    <row r="24" spans="1:23" ht="63" customHeight="1">
      <c r="A24" s="16">
        <f t="shared" ref="A24:A30" si="2">A23+1</f>
        <v>15</v>
      </c>
      <c r="B24" s="152" t="s">
        <v>186</v>
      </c>
      <c r="C24" s="152" t="s">
        <v>187</v>
      </c>
      <c r="D24" s="153" t="s">
        <v>188</v>
      </c>
      <c r="E24" s="153" t="s">
        <v>42</v>
      </c>
      <c r="F24" s="154">
        <v>120</v>
      </c>
      <c r="G24" s="154">
        <v>2023</v>
      </c>
      <c r="H24" s="148"/>
      <c r="I24" s="144">
        <v>17000</v>
      </c>
      <c r="J24" s="144">
        <v>17000</v>
      </c>
      <c r="K24" s="155"/>
      <c r="L24" s="155"/>
      <c r="M24" s="155"/>
      <c r="N24" s="144">
        <v>17000</v>
      </c>
      <c r="O24" s="155"/>
      <c r="P24" s="152"/>
      <c r="Q24" s="152" t="s">
        <v>303</v>
      </c>
      <c r="R24" s="152" t="s">
        <v>304</v>
      </c>
      <c r="S24" s="156" t="s">
        <v>190</v>
      </c>
      <c r="T24" s="144">
        <v>3879.4</v>
      </c>
      <c r="U24" s="144"/>
      <c r="V24" s="144" t="s">
        <v>180</v>
      </c>
      <c r="W24" s="144"/>
    </row>
    <row r="25" spans="1:23" ht="81.75" customHeight="1">
      <c r="A25" s="16">
        <f t="shared" si="2"/>
        <v>16</v>
      </c>
      <c r="B25" s="152" t="s">
        <v>191</v>
      </c>
      <c r="C25" s="152" t="s">
        <v>305</v>
      </c>
      <c r="D25" s="153" t="s">
        <v>193</v>
      </c>
      <c r="E25" s="153" t="s">
        <v>42</v>
      </c>
      <c r="F25" s="154">
        <v>56</v>
      </c>
      <c r="G25" s="154">
        <v>2023</v>
      </c>
      <c r="H25" s="148">
        <v>34</v>
      </c>
      <c r="I25" s="144">
        <v>10600</v>
      </c>
      <c r="J25" s="144">
        <v>10600</v>
      </c>
      <c r="K25" s="144"/>
      <c r="L25" s="144"/>
      <c r="M25" s="144"/>
      <c r="N25" s="144">
        <v>9000</v>
      </c>
      <c r="O25" s="144">
        <v>1600</v>
      </c>
      <c r="P25" s="152"/>
      <c r="Q25" s="152" t="s">
        <v>194</v>
      </c>
      <c r="R25" s="152" t="s">
        <v>294</v>
      </c>
      <c r="S25" s="156" t="s">
        <v>195</v>
      </c>
      <c r="T25" s="144">
        <v>9643.1</v>
      </c>
      <c r="U25" s="144">
        <v>14000</v>
      </c>
      <c r="V25" s="144" t="s">
        <v>180</v>
      </c>
      <c r="W25" s="144" t="s">
        <v>196</v>
      </c>
    </row>
    <row r="26" spans="1:23" ht="63" customHeight="1">
      <c r="A26" s="16">
        <f t="shared" si="2"/>
        <v>17</v>
      </c>
      <c r="B26" s="152" t="s">
        <v>220</v>
      </c>
      <c r="C26" s="152" t="s">
        <v>221</v>
      </c>
      <c r="D26" s="153" t="s">
        <v>222</v>
      </c>
      <c r="E26" s="153" t="s">
        <v>42</v>
      </c>
      <c r="F26" s="154">
        <v>60</v>
      </c>
      <c r="G26" s="154">
        <v>2023</v>
      </c>
      <c r="H26" s="148"/>
      <c r="I26" s="144">
        <v>20000</v>
      </c>
      <c r="J26" s="144">
        <v>20000</v>
      </c>
      <c r="K26" s="155"/>
      <c r="L26" s="155"/>
      <c r="M26" s="155"/>
      <c r="N26" s="144">
        <v>17000</v>
      </c>
      <c r="O26" s="144">
        <v>3000</v>
      </c>
      <c r="P26" s="152"/>
      <c r="Q26" s="152" t="s">
        <v>223</v>
      </c>
      <c r="R26" s="152" t="s">
        <v>306</v>
      </c>
      <c r="S26" s="156" t="s">
        <v>224</v>
      </c>
      <c r="T26" s="144">
        <v>9685.1</v>
      </c>
      <c r="U26" s="144"/>
      <c r="V26" s="144" t="s">
        <v>180</v>
      </c>
      <c r="W26" s="144" t="s">
        <v>196</v>
      </c>
    </row>
    <row r="27" spans="1:23" ht="63" customHeight="1">
      <c r="A27" s="16">
        <f t="shared" si="2"/>
        <v>18</v>
      </c>
      <c r="B27" s="152" t="s">
        <v>225</v>
      </c>
      <c r="C27" s="152" t="s">
        <v>226</v>
      </c>
      <c r="D27" s="153" t="s">
        <v>227</v>
      </c>
      <c r="E27" s="157" t="s">
        <v>42</v>
      </c>
      <c r="F27" s="154">
        <v>360</v>
      </c>
      <c r="G27" s="158">
        <v>2023</v>
      </c>
      <c r="H27" s="148"/>
      <c r="I27" s="144">
        <v>25000</v>
      </c>
      <c r="J27" s="144">
        <v>25000</v>
      </c>
      <c r="K27" s="155"/>
      <c r="L27" s="155"/>
      <c r="M27" s="155"/>
      <c r="N27" s="144">
        <v>20000</v>
      </c>
      <c r="O27" s="144">
        <v>5000</v>
      </c>
      <c r="P27" s="159"/>
      <c r="Q27" s="152" t="s">
        <v>228</v>
      </c>
      <c r="R27" s="152" t="s">
        <v>307</v>
      </c>
      <c r="S27" s="156" t="s">
        <v>229</v>
      </c>
      <c r="T27" s="144">
        <v>37132.199999999997</v>
      </c>
      <c r="U27" s="144"/>
      <c r="V27" s="144" t="s">
        <v>180</v>
      </c>
      <c r="W27" s="144"/>
    </row>
    <row r="28" spans="1:23" ht="63" customHeight="1">
      <c r="A28" s="16">
        <f t="shared" si="2"/>
        <v>19</v>
      </c>
      <c r="B28" s="152" t="s">
        <v>236</v>
      </c>
      <c r="C28" s="152" t="s">
        <v>237</v>
      </c>
      <c r="D28" s="153" t="s">
        <v>238</v>
      </c>
      <c r="E28" s="153" t="s">
        <v>42</v>
      </c>
      <c r="F28" s="154">
        <v>20</v>
      </c>
      <c r="G28" s="154">
        <v>2023</v>
      </c>
      <c r="H28" s="148"/>
      <c r="I28" s="155"/>
      <c r="J28" s="155"/>
      <c r="K28" s="155"/>
      <c r="L28" s="155"/>
      <c r="M28" s="155"/>
      <c r="N28" s="144"/>
      <c r="O28" s="144"/>
      <c r="P28" s="159"/>
      <c r="Q28" s="152" t="s">
        <v>239</v>
      </c>
      <c r="R28" s="152" t="s">
        <v>308</v>
      </c>
      <c r="S28" s="156" t="s">
        <v>240</v>
      </c>
      <c r="T28" s="144">
        <v>16689.3</v>
      </c>
      <c r="U28" s="144"/>
      <c r="V28" s="144" t="s">
        <v>180</v>
      </c>
      <c r="W28" s="144" t="s">
        <v>196</v>
      </c>
    </row>
    <row r="29" spans="1:23" ht="84.75" customHeight="1">
      <c r="A29" s="16">
        <f t="shared" si="2"/>
        <v>20</v>
      </c>
      <c r="B29" s="152" t="s">
        <v>165</v>
      </c>
      <c r="C29" s="152" t="s">
        <v>246</v>
      </c>
      <c r="D29" s="153" t="s">
        <v>247</v>
      </c>
      <c r="E29" s="153" t="s">
        <v>42</v>
      </c>
      <c r="F29" s="154"/>
      <c r="G29" s="154"/>
      <c r="H29" s="148">
        <v>405</v>
      </c>
      <c r="I29" s="155"/>
      <c r="J29" s="155"/>
      <c r="K29" s="155"/>
      <c r="L29" s="155"/>
      <c r="M29" s="155"/>
      <c r="N29" s="155"/>
      <c r="O29" s="155"/>
      <c r="P29" s="159"/>
      <c r="Q29" s="152" t="s">
        <v>248</v>
      </c>
      <c r="R29" s="152" t="s">
        <v>309</v>
      </c>
      <c r="S29" s="159"/>
      <c r="T29" s="29">
        <v>68436.2</v>
      </c>
      <c r="U29" s="29">
        <v>117000</v>
      </c>
      <c r="V29" s="144" t="s">
        <v>245</v>
      </c>
      <c r="W29" s="144" t="s">
        <v>196</v>
      </c>
    </row>
    <row r="30" spans="1:23" ht="63" customHeight="1">
      <c r="A30" s="16">
        <f t="shared" si="2"/>
        <v>21</v>
      </c>
      <c r="B30" s="152" t="s">
        <v>241</v>
      </c>
      <c r="C30" s="152" t="s">
        <v>242</v>
      </c>
      <c r="D30" s="153" t="s">
        <v>243</v>
      </c>
      <c r="E30" s="159"/>
      <c r="F30" s="154"/>
      <c r="G30" s="159"/>
      <c r="H30" s="148">
        <v>240</v>
      </c>
      <c r="I30" s="155"/>
      <c r="J30" s="155"/>
      <c r="K30" s="155"/>
      <c r="L30" s="155"/>
      <c r="M30" s="155"/>
      <c r="N30" s="155"/>
      <c r="O30" s="155"/>
      <c r="P30" s="152"/>
      <c r="Q30" s="26" t="s">
        <v>244</v>
      </c>
      <c r="R30" s="152" t="s">
        <v>310</v>
      </c>
      <c r="S30" s="159"/>
      <c r="T30" s="29">
        <v>7607.1</v>
      </c>
      <c r="U30" s="155"/>
      <c r="V30" s="144" t="s">
        <v>245</v>
      </c>
      <c r="W30" s="144" t="s">
        <v>196</v>
      </c>
    </row>
    <row r="31" spans="1:23" ht="27.75" customHeight="1">
      <c r="A31" s="16"/>
      <c r="B31" s="131"/>
      <c r="C31" s="55" t="s">
        <v>311</v>
      </c>
      <c r="D31" s="132"/>
      <c r="E31" s="132"/>
      <c r="F31" s="130"/>
      <c r="G31" s="130"/>
      <c r="H31" s="81"/>
      <c r="I31" s="81"/>
      <c r="J31" s="81"/>
      <c r="K31" s="81"/>
      <c r="L31" s="81"/>
      <c r="M31" s="81"/>
      <c r="N31" s="133"/>
      <c r="O31" s="81"/>
      <c r="P31" s="131"/>
      <c r="Q31" s="131"/>
      <c r="R31" s="131"/>
      <c r="S31" s="145"/>
      <c r="T31" s="81"/>
      <c r="U31" s="81"/>
      <c r="V31" s="81"/>
      <c r="W31" s="81"/>
    </row>
    <row r="32" spans="1:23" ht="75">
      <c r="A32" s="16">
        <f>A30+1</f>
        <v>22</v>
      </c>
      <c r="B32" s="146" t="s">
        <v>156</v>
      </c>
      <c r="C32" s="146" t="s">
        <v>161</v>
      </c>
      <c r="D32" s="147" t="s">
        <v>162</v>
      </c>
      <c r="E32" s="160" t="s">
        <v>42</v>
      </c>
      <c r="F32" s="148"/>
      <c r="G32" s="161">
        <v>2023</v>
      </c>
      <c r="H32" s="148">
        <v>66</v>
      </c>
      <c r="I32" s="149">
        <v>5000</v>
      </c>
      <c r="J32" s="149">
        <v>5000</v>
      </c>
      <c r="K32" s="149"/>
      <c r="L32" s="149"/>
      <c r="M32" s="149"/>
      <c r="N32" s="149">
        <v>5000</v>
      </c>
      <c r="O32" s="149"/>
      <c r="P32" s="146"/>
      <c r="Q32" s="146" t="s">
        <v>163</v>
      </c>
      <c r="R32" s="146" t="s">
        <v>312</v>
      </c>
      <c r="S32" s="162" t="s">
        <v>164</v>
      </c>
      <c r="T32" s="29">
        <v>41501.599999999999</v>
      </c>
      <c r="U32" s="29">
        <v>96000</v>
      </c>
      <c r="V32" s="149" t="s">
        <v>160</v>
      </c>
      <c r="W32" s="149"/>
    </row>
    <row r="33" spans="1:23" ht="75">
      <c r="A33" s="16">
        <f t="shared" ref="A33:A39" si="3">A32+1</f>
        <v>23</v>
      </c>
      <c r="B33" s="152" t="s">
        <v>170</v>
      </c>
      <c r="C33" s="152" t="s">
        <v>171</v>
      </c>
      <c r="D33" s="153" t="s">
        <v>172</v>
      </c>
      <c r="E33" s="157" t="s">
        <v>42</v>
      </c>
      <c r="F33" s="148">
        <v>190</v>
      </c>
      <c r="G33" s="155">
        <v>2023</v>
      </c>
      <c r="H33" s="148"/>
      <c r="I33" s="149">
        <v>26000</v>
      </c>
      <c r="J33" s="149">
        <v>26000</v>
      </c>
      <c r="K33" s="149"/>
      <c r="L33" s="149"/>
      <c r="M33" s="149"/>
      <c r="N33" s="149">
        <v>10000</v>
      </c>
      <c r="O33" s="149">
        <v>16000</v>
      </c>
      <c r="P33" s="152"/>
      <c r="Q33" s="152" t="s">
        <v>313</v>
      </c>
      <c r="R33" s="152" t="s">
        <v>314</v>
      </c>
      <c r="S33" s="163" t="s">
        <v>174</v>
      </c>
      <c r="T33" s="29">
        <v>5625.4</v>
      </c>
      <c r="U33" s="29"/>
      <c r="V33" s="144" t="s">
        <v>160</v>
      </c>
      <c r="W33" s="144"/>
    </row>
    <row r="34" spans="1:23" ht="75">
      <c r="A34" s="16">
        <f t="shared" si="3"/>
        <v>24</v>
      </c>
      <c r="B34" s="152" t="s">
        <v>249</v>
      </c>
      <c r="C34" s="152" t="s">
        <v>250</v>
      </c>
      <c r="D34" s="153" t="s">
        <v>251</v>
      </c>
      <c r="E34" s="153" t="s">
        <v>42</v>
      </c>
      <c r="F34" s="148">
        <v>66</v>
      </c>
      <c r="G34" s="154">
        <v>2023</v>
      </c>
      <c r="H34" s="148"/>
      <c r="I34" s="149">
        <v>12000</v>
      </c>
      <c r="J34" s="149">
        <v>12000</v>
      </c>
      <c r="K34" s="149"/>
      <c r="L34" s="149"/>
      <c r="M34" s="149"/>
      <c r="N34" s="149"/>
      <c r="O34" s="149"/>
      <c r="P34" s="152"/>
      <c r="Q34" s="152" t="s">
        <v>252</v>
      </c>
      <c r="R34" s="152" t="s">
        <v>315</v>
      </c>
      <c r="S34" s="163" t="s">
        <v>253</v>
      </c>
      <c r="T34" s="29">
        <v>8283.2000000000007</v>
      </c>
      <c r="U34" s="29"/>
      <c r="V34" s="144" t="s">
        <v>245</v>
      </c>
      <c r="W34" s="155"/>
    </row>
    <row r="35" spans="1:23" ht="60">
      <c r="A35" s="16">
        <f t="shared" si="3"/>
        <v>25</v>
      </c>
      <c r="B35" s="152" t="s">
        <v>156</v>
      </c>
      <c r="C35" s="152" t="s">
        <v>259</v>
      </c>
      <c r="D35" s="153" t="s">
        <v>260</v>
      </c>
      <c r="E35" s="153" t="s">
        <v>42</v>
      </c>
      <c r="F35" s="148">
        <v>500</v>
      </c>
      <c r="G35" s="154">
        <v>2023</v>
      </c>
      <c r="H35" s="148"/>
      <c r="I35" s="149">
        <v>25000</v>
      </c>
      <c r="J35" s="149">
        <v>25000</v>
      </c>
      <c r="K35" s="149"/>
      <c r="L35" s="149"/>
      <c r="M35" s="149"/>
      <c r="N35" s="149"/>
      <c r="O35" s="149"/>
      <c r="P35" s="152"/>
      <c r="Q35" s="152" t="s">
        <v>261</v>
      </c>
      <c r="R35" s="152" t="s">
        <v>316</v>
      </c>
      <c r="S35" s="163" t="s">
        <v>262</v>
      </c>
      <c r="T35" s="29">
        <v>41501.599999999999</v>
      </c>
      <c r="U35" s="29">
        <v>96000</v>
      </c>
      <c r="V35" s="155"/>
      <c r="W35" s="155"/>
    </row>
    <row r="36" spans="1:23" ht="75">
      <c r="A36" s="16">
        <f t="shared" si="3"/>
        <v>26</v>
      </c>
      <c r="B36" s="152" t="s">
        <v>254</v>
      </c>
      <c r="C36" s="152" t="s">
        <v>317</v>
      </c>
      <c r="D36" s="153" t="s">
        <v>256</v>
      </c>
      <c r="E36" s="153" t="s">
        <v>42</v>
      </c>
      <c r="F36" s="148">
        <v>50</v>
      </c>
      <c r="G36" s="154">
        <v>2023</v>
      </c>
      <c r="H36" s="148"/>
      <c r="I36" s="149">
        <v>5500</v>
      </c>
      <c r="J36" s="149">
        <v>5500</v>
      </c>
      <c r="K36" s="149"/>
      <c r="L36" s="149"/>
      <c r="M36" s="149"/>
      <c r="N36" s="149"/>
      <c r="O36" s="149"/>
      <c r="P36" s="152"/>
      <c r="Q36" s="152" t="s">
        <v>257</v>
      </c>
      <c r="R36" s="152" t="s">
        <v>318</v>
      </c>
      <c r="S36" s="163" t="s">
        <v>258</v>
      </c>
      <c r="T36" s="29">
        <v>-12414.8</v>
      </c>
      <c r="U36" s="29"/>
      <c r="V36" s="144" t="s">
        <v>245</v>
      </c>
      <c r="W36" s="155"/>
    </row>
    <row r="37" spans="1:23" ht="75">
      <c r="A37" s="16">
        <f t="shared" si="3"/>
        <v>27</v>
      </c>
      <c r="B37" s="152" t="s">
        <v>138</v>
      </c>
      <c r="C37" s="152" t="s">
        <v>263</v>
      </c>
      <c r="D37" s="153" t="s">
        <v>25</v>
      </c>
      <c r="E37" s="153" t="s">
        <v>42</v>
      </c>
      <c r="F37" s="148">
        <v>12</v>
      </c>
      <c r="G37" s="154" t="s">
        <v>264</v>
      </c>
      <c r="H37" s="148"/>
      <c r="I37" s="149"/>
      <c r="J37" s="149">
        <v>7000</v>
      </c>
      <c r="K37" s="149"/>
      <c r="L37" s="149"/>
      <c r="M37" s="149"/>
      <c r="N37" s="149"/>
      <c r="O37" s="149"/>
      <c r="P37" s="152"/>
      <c r="Q37" s="152" t="s">
        <v>265</v>
      </c>
      <c r="R37" s="152" t="s">
        <v>318</v>
      </c>
      <c r="S37" s="163" t="s">
        <v>266</v>
      </c>
      <c r="T37" s="29">
        <v>11658.3</v>
      </c>
      <c r="U37" s="29">
        <v>28000</v>
      </c>
      <c r="V37" s="144" t="s">
        <v>267</v>
      </c>
      <c r="W37" s="144"/>
    </row>
    <row r="38" spans="1:23" ht="49.5" customHeight="1">
      <c r="A38" s="16">
        <f t="shared" si="3"/>
        <v>28</v>
      </c>
      <c r="B38" s="26" t="s">
        <v>138</v>
      </c>
      <c r="C38" s="141" t="s">
        <v>319</v>
      </c>
      <c r="D38" s="27" t="s">
        <v>140</v>
      </c>
      <c r="E38" s="27" t="s">
        <v>42</v>
      </c>
      <c r="F38" s="148">
        <v>40</v>
      </c>
      <c r="G38" s="16">
        <v>2023</v>
      </c>
      <c r="H38" s="148"/>
      <c r="I38" s="149">
        <v>6040.5559999999996</v>
      </c>
      <c r="J38" s="149">
        <v>6040.5559999999996</v>
      </c>
      <c r="K38" s="149"/>
      <c r="L38" s="149"/>
      <c r="M38" s="149"/>
      <c r="N38" s="149">
        <f>J38-O38</f>
        <v>3800.5559999999996</v>
      </c>
      <c r="O38" s="149">
        <v>2240</v>
      </c>
      <c r="P38" s="26"/>
      <c r="Q38" s="26" t="s">
        <v>141</v>
      </c>
      <c r="R38" s="26" t="s">
        <v>277</v>
      </c>
      <c r="S38" s="136" t="s">
        <v>142</v>
      </c>
      <c r="T38" s="29">
        <v>11658.3</v>
      </c>
      <c r="U38" s="29">
        <v>28000</v>
      </c>
      <c r="V38" s="29" t="s">
        <v>132</v>
      </c>
      <c r="W38" s="29"/>
    </row>
    <row r="39" spans="1:23" ht="49.5" customHeight="1">
      <c r="A39" s="16">
        <f t="shared" si="3"/>
        <v>29</v>
      </c>
      <c r="B39" s="26" t="s">
        <v>143</v>
      </c>
      <c r="C39" s="26" t="s">
        <v>144</v>
      </c>
      <c r="D39" s="27" t="s">
        <v>145</v>
      </c>
      <c r="E39" s="27" t="s">
        <v>146</v>
      </c>
      <c r="F39" s="148">
        <v>50</v>
      </c>
      <c r="G39" s="16" t="s">
        <v>52</v>
      </c>
      <c r="H39" s="148"/>
      <c r="I39" s="149">
        <f>5314.892+2000</f>
        <v>7314.8919999999998</v>
      </c>
      <c r="J39" s="29">
        <v>5000</v>
      </c>
      <c r="K39" s="29"/>
      <c r="L39" s="29"/>
      <c r="M39" s="29"/>
      <c r="N39" s="29">
        <v>3000</v>
      </c>
      <c r="O39" s="29">
        <v>2000</v>
      </c>
      <c r="P39" s="26"/>
      <c r="Q39" s="26" t="s">
        <v>147</v>
      </c>
      <c r="R39" s="26" t="s">
        <v>320</v>
      </c>
      <c r="S39" s="136" t="s">
        <v>148</v>
      </c>
      <c r="T39" s="29">
        <v>7504.2</v>
      </c>
      <c r="U39" s="29">
        <v>12000</v>
      </c>
      <c r="V39" s="29" t="s">
        <v>149</v>
      </c>
      <c r="W39" s="29"/>
    </row>
    <row r="40" spans="1:23" ht="18" customHeight="1">
      <c r="A40" s="164"/>
      <c r="B40" s="55"/>
      <c r="C40" s="364" t="s">
        <v>72</v>
      </c>
      <c r="D40" s="358"/>
      <c r="E40" s="358"/>
      <c r="F40" s="358"/>
      <c r="G40" s="358"/>
      <c r="H40" s="358"/>
      <c r="I40" s="358"/>
      <c r="J40" s="358"/>
      <c r="K40" s="358"/>
      <c r="L40" s="358"/>
      <c r="M40" s="358"/>
      <c r="N40" s="165"/>
      <c r="O40" s="165"/>
      <c r="P40" s="165"/>
      <c r="Q40" s="165"/>
      <c r="R40" s="165"/>
      <c r="S40" s="165"/>
      <c r="T40" s="165"/>
      <c r="U40" s="165"/>
      <c r="V40" s="165"/>
      <c r="W40" s="165"/>
    </row>
    <row r="41" spans="1:23" ht="18" customHeight="1">
      <c r="A41" s="164"/>
      <c r="B41" s="57"/>
      <c r="C41" s="57"/>
      <c r="D41" s="55"/>
      <c r="E41" s="55"/>
      <c r="F41" s="55"/>
      <c r="G41" s="58"/>
      <c r="H41" s="59"/>
      <c r="I41" s="59"/>
      <c r="J41" s="59"/>
      <c r="K41" s="59">
        <v>100000</v>
      </c>
      <c r="L41" s="59"/>
      <c r="M41" s="59"/>
      <c r="N41" s="165"/>
      <c r="O41" s="165"/>
      <c r="P41" s="165"/>
      <c r="Q41" s="165"/>
      <c r="R41" s="165"/>
      <c r="S41" s="165"/>
      <c r="T41" s="165"/>
      <c r="U41" s="165"/>
      <c r="V41" s="165"/>
      <c r="W41" s="165"/>
    </row>
    <row r="42" spans="1:23" ht="15.75" hidden="1" customHeight="1">
      <c r="A42" s="166"/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</row>
    <row r="43" spans="1:23" ht="15.75" hidden="1" customHeight="1">
      <c r="A43" s="166"/>
      <c r="B43" s="167"/>
      <c r="C43" s="167"/>
      <c r="D43" s="167"/>
      <c r="E43" s="167"/>
      <c r="F43" s="167"/>
      <c r="G43" s="167"/>
      <c r="H43" s="168"/>
      <c r="I43" s="168" t="e">
        <f>#REF!+#REF!+#REF!+#REF!+#REF!+#REF!+#REF!+#REF!</f>
        <v>#REF!</v>
      </c>
      <c r="J43" s="168" t="e">
        <f>#REF!+#REF!+#REF!+#REF!+#REF!+#REF!+#REF!+#REF!</f>
        <v>#REF!</v>
      </c>
      <c r="K43" s="168" t="e">
        <f>#REF!+#REF!+#REF!+#REF!+#REF!+#REF!+#REF!+#REF!</f>
        <v>#REF!</v>
      </c>
      <c r="L43" s="168" t="e">
        <f>#REF!+#REF!+#REF!+#REF!+#REF!+#REF!+#REF!+#REF!+#REF!</f>
        <v>#REF!</v>
      </c>
      <c r="M43" s="168" t="e">
        <f>#REF!+#REF!+#REF!+#REF!+#REF!+#REF!+#REF!+#REF!</f>
        <v>#REF!</v>
      </c>
      <c r="N43" s="167"/>
      <c r="O43" s="167"/>
      <c r="P43" s="167"/>
      <c r="Q43" s="167"/>
      <c r="R43" s="167"/>
      <c r="S43" s="167"/>
      <c r="T43" s="167"/>
      <c r="U43" s="167"/>
      <c r="V43" s="167"/>
      <c r="W43" s="167"/>
    </row>
    <row r="44" spans="1:23" ht="15.75" hidden="1" customHeight="1">
      <c r="A44" s="166"/>
      <c r="B44" s="167"/>
      <c r="C44" s="167"/>
      <c r="D44" s="169"/>
      <c r="E44" s="169"/>
      <c r="F44" s="169"/>
      <c r="G44" s="169"/>
      <c r="H44" s="169"/>
      <c r="I44" s="169"/>
      <c r="J44" s="169"/>
      <c r="K44" s="167"/>
      <c r="L44" s="168">
        <v>53893.599999999999</v>
      </c>
      <c r="M44" s="168"/>
      <c r="N44" s="167"/>
      <c r="O44" s="167"/>
      <c r="P44" s="167"/>
      <c r="Q44" s="167"/>
      <c r="R44" s="167"/>
      <c r="S44" s="167"/>
      <c r="T44" s="167"/>
      <c r="U44" s="167"/>
      <c r="V44" s="167"/>
      <c r="W44" s="167"/>
    </row>
    <row r="45" spans="1:23" ht="15.75" hidden="1" customHeight="1">
      <c r="A45" s="166"/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8" t="e">
        <f>L43+L44</f>
        <v>#REF!</v>
      </c>
      <c r="M45" s="168"/>
      <c r="N45" s="167"/>
      <c r="O45" s="167"/>
      <c r="P45" s="167"/>
      <c r="Q45" s="167"/>
      <c r="R45" s="167"/>
      <c r="S45" s="167"/>
      <c r="T45" s="167"/>
      <c r="U45" s="167"/>
      <c r="V45" s="167"/>
      <c r="W45" s="167"/>
    </row>
    <row r="46" spans="1:23" ht="15.75" hidden="1" customHeight="1">
      <c r="A46" s="166"/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</row>
    <row r="47" spans="1:23" ht="15.75" hidden="1" customHeight="1">
      <c r="A47" s="166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</row>
    <row r="48" spans="1:23" ht="15.75" hidden="1" customHeight="1">
      <c r="A48" s="166"/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8">
        <v>50893.599999999999</v>
      </c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</row>
    <row r="49" spans="1:23" ht="15.75" hidden="1" customHeight="1">
      <c r="A49" s="166"/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8" t="e">
        <f>L43+L48</f>
        <v>#REF!</v>
      </c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</row>
    <row r="50" spans="1:23" ht="15.75" hidden="1" customHeight="1">
      <c r="A50" s="166"/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</row>
    <row r="51" spans="1:23" ht="15.75" customHeight="1">
      <c r="A51" s="166"/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</row>
    <row r="52" spans="1:23" ht="15.75" customHeight="1">
      <c r="A52" s="166"/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70"/>
      <c r="M52" s="168"/>
      <c r="N52" s="167"/>
      <c r="O52" s="167"/>
      <c r="P52" s="167"/>
      <c r="Q52" s="167"/>
      <c r="R52" s="167"/>
      <c r="S52" s="167"/>
      <c r="T52" s="167"/>
      <c r="U52" s="167"/>
      <c r="V52" s="167"/>
      <c r="W52" s="167"/>
    </row>
    <row r="53" spans="1:23" ht="15.75" customHeight="1">
      <c r="A53" s="166"/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71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</row>
    <row r="54" spans="1:23" ht="15.75" customHeight="1">
      <c r="A54" s="166"/>
      <c r="B54" s="167"/>
      <c r="C54" s="167"/>
      <c r="D54" s="167"/>
      <c r="E54" s="167"/>
      <c r="F54" s="172"/>
      <c r="G54" s="167"/>
      <c r="H54" s="167"/>
      <c r="I54" s="167"/>
      <c r="J54" s="167"/>
      <c r="K54" s="167"/>
      <c r="L54" s="170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</row>
    <row r="55" spans="1:23" ht="15.75" customHeight="1">
      <c r="A55" s="166"/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8"/>
      <c r="M55" s="173"/>
      <c r="N55" s="167"/>
      <c r="O55" s="167"/>
      <c r="P55" s="167"/>
      <c r="Q55" s="167"/>
      <c r="R55" s="167"/>
      <c r="S55" s="167"/>
      <c r="T55" s="167"/>
      <c r="U55" s="167"/>
      <c r="V55" s="167"/>
      <c r="W55" s="167"/>
    </row>
    <row r="56" spans="1:23" ht="15.75" customHeight="1">
      <c r="A56" s="166"/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</row>
    <row r="57" spans="1:23" ht="15.75" customHeight="1">
      <c r="A57" s="166"/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73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</row>
    <row r="58" spans="1:23" ht="15.75" customHeight="1">
      <c r="A58" s="166"/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</row>
    <row r="59" spans="1:23" ht="15.75" customHeight="1">
      <c r="A59" s="166"/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74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</row>
    <row r="60" spans="1:23" ht="15.75" customHeight="1">
      <c r="A60" s="166"/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8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</row>
    <row r="61" spans="1:23" ht="15.75" customHeight="1">
      <c r="A61" s="166"/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</row>
    <row r="62" spans="1:23" ht="15.75" customHeight="1">
      <c r="A62" s="166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</row>
    <row r="63" spans="1:23" ht="15.75" customHeight="1">
      <c r="A63" s="166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</row>
    <row r="64" spans="1:23" ht="15.75" customHeight="1">
      <c r="A64" s="166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</row>
    <row r="65" spans="1:23" ht="15.75" customHeight="1">
      <c r="A65" s="166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</row>
    <row r="66" spans="1:23" ht="15.75" customHeight="1">
      <c r="A66" s="166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</row>
    <row r="67" spans="1:23" ht="15.75" customHeight="1">
      <c r="A67" s="166"/>
      <c r="B67" s="167"/>
      <c r="C67" s="167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</row>
    <row r="68" spans="1:23" ht="15.75" customHeight="1">
      <c r="A68" s="166"/>
      <c r="B68" s="167"/>
      <c r="C68" s="167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</row>
    <row r="69" spans="1:23" ht="15.75" customHeight="1">
      <c r="A69" s="166"/>
      <c r="B69" s="167"/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</row>
    <row r="70" spans="1:23" ht="15.75" customHeight="1">
      <c r="A70" s="166"/>
      <c r="B70" s="167"/>
      <c r="C70" s="167"/>
      <c r="D70" s="167"/>
      <c r="E70" s="167"/>
      <c r="F70" s="167"/>
      <c r="G70" s="167"/>
      <c r="H70" s="167"/>
      <c r="I70" s="167"/>
      <c r="J70" s="167"/>
      <c r="K70" s="167"/>
      <c r="L70" s="167"/>
      <c r="M70" s="167"/>
      <c r="N70" s="167"/>
      <c r="O70" s="167"/>
      <c r="P70" s="167"/>
      <c r="Q70" s="167"/>
      <c r="R70" s="167"/>
      <c r="S70" s="167"/>
      <c r="T70" s="167"/>
      <c r="U70" s="167"/>
      <c r="V70" s="167"/>
      <c r="W70" s="167"/>
    </row>
    <row r="71" spans="1:23" ht="15.75" customHeight="1">
      <c r="A71" s="166"/>
      <c r="B71" s="167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167"/>
      <c r="V71" s="167"/>
      <c r="W71" s="167"/>
    </row>
    <row r="72" spans="1:23" ht="15.75" customHeight="1">
      <c r="A72" s="166"/>
      <c r="B72" s="167"/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</row>
    <row r="73" spans="1:23" ht="15.75" customHeight="1">
      <c r="A73" s="166"/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167"/>
      <c r="V73" s="167"/>
      <c r="W73" s="167"/>
    </row>
    <row r="74" spans="1:23" ht="15.75" customHeight="1">
      <c r="A74" s="166"/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67"/>
      <c r="O74" s="167"/>
      <c r="P74" s="167"/>
      <c r="Q74" s="167"/>
      <c r="R74" s="167"/>
      <c r="S74" s="167"/>
      <c r="T74" s="167"/>
      <c r="U74" s="167"/>
      <c r="V74" s="167"/>
      <c r="W74" s="167"/>
    </row>
    <row r="75" spans="1:23" ht="15.75" customHeight="1">
      <c r="A75" s="166"/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7"/>
      <c r="S75" s="167"/>
      <c r="T75" s="167"/>
      <c r="U75" s="167"/>
      <c r="V75" s="167"/>
      <c r="W75" s="167"/>
    </row>
    <row r="76" spans="1:23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spans="1:23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spans="1:23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spans="1:23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spans="1:23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spans="1:23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spans="1:23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spans="1:23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:23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spans="1:23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spans="1:23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spans="1:23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spans="1:23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spans="1:23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  <row r="90" spans="1:23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  <c r="T90" s="166"/>
      <c r="U90" s="166"/>
      <c r="V90" s="166"/>
      <c r="W90" s="166"/>
    </row>
    <row r="91" spans="1:23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  <c r="T91" s="166"/>
      <c r="U91" s="166"/>
      <c r="V91" s="166"/>
      <c r="W91" s="166"/>
    </row>
    <row r="92" spans="1:23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</row>
    <row r="93" spans="1:23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  <c r="T93" s="166"/>
      <c r="U93" s="166"/>
      <c r="V93" s="166"/>
      <c r="W93" s="166"/>
    </row>
    <row r="94" spans="1:23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  <c r="T94" s="166"/>
      <c r="U94" s="166"/>
      <c r="V94" s="166"/>
      <c r="W94" s="166"/>
    </row>
    <row r="95" spans="1:23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</row>
    <row r="96" spans="1:23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  <c r="T96" s="166"/>
      <c r="U96" s="166"/>
      <c r="V96" s="166"/>
      <c r="W96" s="166"/>
    </row>
    <row r="97" spans="1:23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  <c r="T97" s="166"/>
      <c r="U97" s="166"/>
      <c r="V97" s="166"/>
      <c r="W97" s="166"/>
    </row>
    <row r="98" spans="1:23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</row>
    <row r="99" spans="1:23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  <c r="T99" s="166"/>
      <c r="U99" s="166"/>
      <c r="V99" s="166"/>
      <c r="W99" s="166"/>
    </row>
    <row r="100" spans="1:23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</row>
    <row r="101" spans="1:23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</row>
    <row r="102" spans="1:23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</row>
    <row r="103" spans="1:23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</row>
    <row r="104" spans="1:23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  <c r="T104" s="166"/>
      <c r="U104" s="166"/>
      <c r="V104" s="166"/>
      <c r="W104" s="166"/>
    </row>
    <row r="105" spans="1:23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  <c r="T105" s="166"/>
      <c r="U105" s="166"/>
      <c r="V105" s="166"/>
      <c r="W105" s="166"/>
    </row>
    <row r="106" spans="1:23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  <c r="T106" s="166"/>
      <c r="U106" s="166"/>
      <c r="V106" s="166"/>
      <c r="W106" s="166"/>
    </row>
    <row r="107" spans="1:23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</row>
    <row r="108" spans="1:23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  <c r="T108" s="166"/>
      <c r="U108" s="166"/>
      <c r="V108" s="166"/>
      <c r="W108" s="166"/>
    </row>
    <row r="109" spans="1:23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</row>
    <row r="110" spans="1:23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  <c r="T110" s="166"/>
      <c r="U110" s="166"/>
      <c r="V110" s="166"/>
      <c r="W110" s="166"/>
    </row>
    <row r="111" spans="1:23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  <c r="T111" s="166"/>
      <c r="U111" s="166"/>
      <c r="V111" s="166"/>
      <c r="W111" s="166"/>
    </row>
    <row r="112" spans="1:23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  <c r="T112" s="166"/>
      <c r="U112" s="166"/>
      <c r="V112" s="166"/>
      <c r="W112" s="166"/>
    </row>
    <row r="113" spans="1:23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  <c r="T113" s="166"/>
      <c r="U113" s="166"/>
      <c r="V113" s="166"/>
      <c r="W113" s="166"/>
    </row>
    <row r="114" spans="1:23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  <c r="T114" s="166"/>
      <c r="U114" s="166"/>
      <c r="V114" s="166"/>
      <c r="W114" s="166"/>
    </row>
    <row r="115" spans="1:23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  <c r="T115" s="166"/>
      <c r="U115" s="166"/>
      <c r="V115" s="166"/>
      <c r="W115" s="166"/>
    </row>
    <row r="116" spans="1:23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  <c r="T116" s="166"/>
      <c r="U116" s="166"/>
      <c r="V116" s="166"/>
      <c r="W116" s="166"/>
    </row>
    <row r="117" spans="1:23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</row>
    <row r="118" spans="1:23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  <c r="T118" s="166"/>
      <c r="U118" s="166"/>
      <c r="V118" s="166"/>
      <c r="W118" s="166"/>
    </row>
    <row r="119" spans="1:23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6"/>
    </row>
    <row r="120" spans="1:23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  <c r="T120" s="166"/>
      <c r="U120" s="166"/>
      <c r="V120" s="166"/>
      <c r="W120" s="166"/>
    </row>
    <row r="121" spans="1:23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  <c r="T121" s="166"/>
      <c r="U121" s="166"/>
      <c r="V121" s="166"/>
      <c r="W121" s="166"/>
    </row>
    <row r="122" spans="1:23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  <c r="T122" s="166"/>
      <c r="U122" s="166"/>
      <c r="V122" s="166"/>
      <c r="W122" s="166"/>
    </row>
    <row r="123" spans="1:23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</row>
    <row r="124" spans="1:23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</row>
    <row r="125" spans="1:23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</row>
    <row r="126" spans="1:23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  <c r="T126" s="166"/>
      <c r="U126" s="166"/>
      <c r="V126" s="166"/>
      <c r="W126" s="166"/>
    </row>
    <row r="127" spans="1:23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  <c r="T127" s="166"/>
      <c r="U127" s="166"/>
      <c r="V127" s="166"/>
      <c r="W127" s="166"/>
    </row>
    <row r="128" spans="1:23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  <c r="T128" s="166"/>
      <c r="U128" s="166"/>
      <c r="V128" s="166"/>
      <c r="W128" s="166"/>
    </row>
    <row r="129" spans="1:23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  <c r="T129" s="166"/>
      <c r="U129" s="166"/>
      <c r="V129" s="166"/>
      <c r="W129" s="166"/>
    </row>
    <row r="130" spans="1:23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  <c r="T130" s="166"/>
      <c r="U130" s="166"/>
      <c r="V130" s="166"/>
      <c r="W130" s="166"/>
    </row>
    <row r="131" spans="1:23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  <c r="T131" s="166"/>
      <c r="U131" s="166"/>
      <c r="V131" s="166"/>
      <c r="W131" s="166"/>
    </row>
    <row r="132" spans="1:23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  <c r="R132" s="166"/>
      <c r="S132" s="166"/>
      <c r="T132" s="166"/>
      <c r="U132" s="166"/>
      <c r="V132" s="166"/>
      <c r="W132" s="166"/>
    </row>
    <row r="133" spans="1:23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  <c r="T133" s="166"/>
      <c r="U133" s="166"/>
      <c r="V133" s="166"/>
      <c r="W133" s="166"/>
    </row>
    <row r="134" spans="1:23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P134" s="166"/>
      <c r="Q134" s="166"/>
      <c r="R134" s="166"/>
      <c r="S134" s="166"/>
      <c r="T134" s="166"/>
      <c r="U134" s="166"/>
      <c r="V134" s="166"/>
      <c r="W134" s="166"/>
    </row>
    <row r="135" spans="1:23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  <c r="T135" s="166"/>
      <c r="U135" s="166"/>
      <c r="V135" s="166"/>
      <c r="W135" s="166"/>
    </row>
    <row r="136" spans="1:23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  <c r="T136" s="166"/>
      <c r="U136" s="166"/>
      <c r="V136" s="166"/>
      <c r="W136" s="166"/>
    </row>
    <row r="137" spans="1:23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66"/>
      <c r="S137" s="166"/>
      <c r="T137" s="166"/>
      <c r="U137" s="166"/>
      <c r="V137" s="166"/>
      <c r="W137" s="166"/>
    </row>
    <row r="138" spans="1:23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P138" s="166"/>
      <c r="Q138" s="166"/>
      <c r="R138" s="166"/>
      <c r="S138" s="166"/>
      <c r="T138" s="166"/>
      <c r="U138" s="166"/>
      <c r="V138" s="166"/>
      <c r="W138" s="166"/>
    </row>
    <row r="139" spans="1:23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P139" s="166"/>
      <c r="Q139" s="166"/>
      <c r="R139" s="166"/>
      <c r="S139" s="166"/>
      <c r="T139" s="166"/>
      <c r="U139" s="166"/>
      <c r="V139" s="166"/>
      <c r="W139" s="166"/>
    </row>
    <row r="140" spans="1:23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  <c r="T140" s="166"/>
      <c r="U140" s="166"/>
      <c r="V140" s="166"/>
      <c r="W140" s="166"/>
    </row>
    <row r="141" spans="1:23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P141" s="166"/>
      <c r="Q141" s="166"/>
      <c r="R141" s="166"/>
      <c r="S141" s="166"/>
      <c r="T141" s="166"/>
      <c r="U141" s="166"/>
      <c r="V141" s="166"/>
      <c r="W141" s="166"/>
    </row>
    <row r="142" spans="1:23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  <c r="T142" s="166"/>
      <c r="U142" s="166"/>
      <c r="V142" s="166"/>
      <c r="W142" s="166"/>
    </row>
    <row r="143" spans="1:23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  <c r="T143" s="166"/>
      <c r="U143" s="166"/>
      <c r="V143" s="166"/>
      <c r="W143" s="166"/>
    </row>
    <row r="144" spans="1:23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  <c r="T144" s="166"/>
      <c r="U144" s="166"/>
      <c r="V144" s="166"/>
      <c r="W144" s="166"/>
    </row>
    <row r="145" spans="1:23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  <c r="T145" s="166"/>
      <c r="U145" s="166"/>
      <c r="V145" s="166"/>
      <c r="W145" s="166"/>
    </row>
    <row r="146" spans="1:23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  <c r="T146" s="166"/>
      <c r="U146" s="166"/>
      <c r="V146" s="166"/>
      <c r="W146" s="166"/>
    </row>
    <row r="147" spans="1:23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  <c r="T147" s="166"/>
      <c r="U147" s="166"/>
      <c r="V147" s="166"/>
      <c r="W147" s="166"/>
    </row>
    <row r="148" spans="1:23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  <c r="T148" s="166"/>
      <c r="U148" s="166"/>
      <c r="V148" s="166"/>
      <c r="W148" s="166"/>
    </row>
    <row r="149" spans="1:23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  <c r="T149" s="166"/>
      <c r="U149" s="166"/>
      <c r="V149" s="166"/>
      <c r="W149" s="166"/>
    </row>
    <row r="150" spans="1:23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  <c r="T150" s="166"/>
      <c r="U150" s="166"/>
      <c r="V150" s="166"/>
      <c r="W150" s="166"/>
    </row>
    <row r="151" spans="1:23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  <c r="T151" s="166"/>
      <c r="U151" s="166"/>
      <c r="V151" s="166"/>
      <c r="W151" s="166"/>
    </row>
    <row r="152" spans="1:23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  <c r="T152" s="166"/>
      <c r="U152" s="166"/>
      <c r="V152" s="166"/>
      <c r="W152" s="166"/>
    </row>
    <row r="153" spans="1:23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  <c r="T153" s="166"/>
      <c r="U153" s="166"/>
      <c r="V153" s="166"/>
      <c r="W153" s="166"/>
    </row>
    <row r="154" spans="1:23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  <c r="T154" s="166"/>
      <c r="U154" s="166"/>
      <c r="V154" s="166"/>
      <c r="W154" s="166"/>
    </row>
    <row r="155" spans="1:23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  <c r="T155" s="166"/>
      <c r="U155" s="166"/>
      <c r="V155" s="166"/>
      <c r="W155" s="166"/>
    </row>
    <row r="156" spans="1:23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  <c r="T156" s="166"/>
      <c r="U156" s="166"/>
      <c r="V156" s="166"/>
      <c r="W156" s="166"/>
    </row>
    <row r="157" spans="1:23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  <c r="T157" s="166"/>
      <c r="U157" s="166"/>
      <c r="V157" s="166"/>
      <c r="W157" s="166"/>
    </row>
    <row r="158" spans="1:23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  <c r="T158" s="166"/>
      <c r="U158" s="166"/>
      <c r="V158" s="166"/>
      <c r="W158" s="166"/>
    </row>
    <row r="159" spans="1:23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  <c r="T159" s="166"/>
      <c r="U159" s="166"/>
      <c r="V159" s="166"/>
      <c r="W159" s="166"/>
    </row>
    <row r="160" spans="1:23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  <c r="T160" s="166"/>
      <c r="U160" s="166"/>
      <c r="V160" s="166"/>
      <c r="W160" s="166"/>
    </row>
    <row r="161" spans="1:23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  <c r="T161" s="166"/>
      <c r="U161" s="166"/>
      <c r="V161" s="166"/>
      <c r="W161" s="166"/>
    </row>
    <row r="162" spans="1:23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  <c r="T162" s="166"/>
      <c r="U162" s="166"/>
      <c r="V162" s="166"/>
      <c r="W162" s="166"/>
    </row>
    <row r="163" spans="1:23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  <c r="T163" s="166"/>
      <c r="U163" s="166"/>
      <c r="V163" s="166"/>
      <c r="W163" s="166"/>
    </row>
    <row r="164" spans="1:23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  <c r="T164" s="166"/>
      <c r="U164" s="166"/>
      <c r="V164" s="166"/>
      <c r="W164" s="166"/>
    </row>
    <row r="165" spans="1:23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  <c r="T165" s="166"/>
      <c r="U165" s="166"/>
      <c r="V165" s="166"/>
      <c r="W165" s="166"/>
    </row>
    <row r="166" spans="1:23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</row>
    <row r="167" spans="1:23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  <c r="T167" s="166"/>
      <c r="U167" s="166"/>
      <c r="V167" s="166"/>
      <c r="W167" s="166"/>
    </row>
    <row r="168" spans="1:23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  <c r="T168" s="166"/>
      <c r="U168" s="166"/>
      <c r="V168" s="166"/>
      <c r="W168" s="166"/>
    </row>
    <row r="169" spans="1:23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</row>
    <row r="170" spans="1:23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  <c r="T170" s="166"/>
      <c r="U170" s="166"/>
      <c r="V170" s="166"/>
      <c r="W170" s="166"/>
    </row>
    <row r="171" spans="1:23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  <c r="T171" s="166"/>
      <c r="U171" s="166"/>
      <c r="V171" s="166"/>
      <c r="W171" s="166"/>
    </row>
    <row r="172" spans="1:23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  <c r="T172" s="166"/>
      <c r="U172" s="166"/>
      <c r="V172" s="166"/>
      <c r="W172" s="166"/>
    </row>
    <row r="173" spans="1:23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  <c r="T173" s="166"/>
      <c r="U173" s="166"/>
      <c r="V173" s="166"/>
      <c r="W173" s="166"/>
    </row>
    <row r="174" spans="1:23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  <c r="T174" s="166"/>
      <c r="U174" s="166"/>
      <c r="V174" s="166"/>
      <c r="W174" s="166"/>
    </row>
    <row r="175" spans="1:23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  <c r="T175" s="166"/>
      <c r="U175" s="166"/>
      <c r="V175" s="166"/>
      <c r="W175" s="166"/>
    </row>
    <row r="176" spans="1:23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  <c r="T176" s="166"/>
      <c r="U176" s="166"/>
      <c r="V176" s="166"/>
      <c r="W176" s="166"/>
    </row>
    <row r="177" spans="1:23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  <c r="T177" s="166"/>
      <c r="U177" s="166"/>
      <c r="V177" s="166"/>
      <c r="W177" s="166"/>
    </row>
    <row r="178" spans="1:23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  <c r="T178" s="166"/>
      <c r="U178" s="166"/>
      <c r="V178" s="166"/>
      <c r="W178" s="166"/>
    </row>
    <row r="179" spans="1:23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  <c r="T179" s="166"/>
      <c r="U179" s="166"/>
      <c r="V179" s="166"/>
      <c r="W179" s="166"/>
    </row>
    <row r="180" spans="1:23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  <c r="T180" s="166"/>
      <c r="U180" s="166"/>
      <c r="V180" s="166"/>
      <c r="W180" s="166"/>
    </row>
    <row r="181" spans="1:23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  <c r="T181" s="166"/>
      <c r="U181" s="166"/>
      <c r="V181" s="166"/>
      <c r="W181" s="166"/>
    </row>
    <row r="182" spans="1:23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  <c r="T182" s="166"/>
      <c r="U182" s="166"/>
      <c r="V182" s="166"/>
      <c r="W182" s="166"/>
    </row>
    <row r="183" spans="1:23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  <c r="T183" s="166"/>
      <c r="U183" s="166"/>
      <c r="V183" s="166"/>
      <c r="W183" s="166"/>
    </row>
    <row r="184" spans="1:23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  <c r="T184" s="166"/>
      <c r="U184" s="166"/>
      <c r="V184" s="166"/>
      <c r="W184" s="166"/>
    </row>
    <row r="185" spans="1:23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  <c r="T185" s="166"/>
      <c r="U185" s="166"/>
      <c r="V185" s="166"/>
      <c r="W185" s="166"/>
    </row>
    <row r="186" spans="1:23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  <c r="T186" s="166"/>
      <c r="U186" s="166"/>
      <c r="V186" s="166"/>
      <c r="W186" s="166"/>
    </row>
    <row r="187" spans="1:23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  <c r="T187" s="166"/>
      <c r="U187" s="166"/>
      <c r="V187" s="166"/>
      <c r="W187" s="166"/>
    </row>
    <row r="188" spans="1:23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  <c r="T188" s="166"/>
      <c r="U188" s="166"/>
      <c r="V188" s="166"/>
      <c r="W188" s="166"/>
    </row>
    <row r="189" spans="1:23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  <c r="T189" s="166"/>
      <c r="U189" s="166"/>
      <c r="V189" s="166"/>
      <c r="W189" s="166"/>
    </row>
    <row r="190" spans="1:23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  <c r="T190" s="166"/>
      <c r="U190" s="166"/>
      <c r="V190" s="166"/>
      <c r="W190" s="166"/>
    </row>
    <row r="191" spans="1:23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  <c r="T191" s="166"/>
      <c r="U191" s="166"/>
      <c r="V191" s="166"/>
      <c r="W191" s="166"/>
    </row>
    <row r="192" spans="1:23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  <c r="T192" s="166"/>
      <c r="U192" s="166"/>
      <c r="V192" s="166"/>
      <c r="W192" s="166"/>
    </row>
    <row r="193" spans="1:23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  <c r="T193" s="166"/>
      <c r="U193" s="166"/>
      <c r="V193" s="166"/>
      <c r="W193" s="166"/>
    </row>
    <row r="194" spans="1:23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  <c r="T194" s="166"/>
      <c r="U194" s="166"/>
      <c r="V194" s="166"/>
      <c r="W194" s="166"/>
    </row>
    <row r="195" spans="1:23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  <c r="T195" s="166"/>
      <c r="U195" s="166"/>
      <c r="V195" s="166"/>
      <c r="W195" s="166"/>
    </row>
    <row r="196" spans="1:23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  <c r="T196" s="166"/>
      <c r="U196" s="166"/>
      <c r="V196" s="166"/>
      <c r="W196" s="166"/>
    </row>
    <row r="197" spans="1:23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  <c r="T197" s="166"/>
      <c r="U197" s="166"/>
      <c r="V197" s="166"/>
      <c r="W197" s="166"/>
    </row>
    <row r="198" spans="1:23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  <c r="T198" s="166"/>
      <c r="U198" s="166"/>
      <c r="V198" s="166"/>
      <c r="W198" s="166"/>
    </row>
    <row r="199" spans="1:23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  <c r="T199" s="166"/>
      <c r="U199" s="166"/>
      <c r="V199" s="166"/>
      <c r="W199" s="166"/>
    </row>
    <row r="200" spans="1:23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  <c r="T200" s="166"/>
      <c r="U200" s="166"/>
      <c r="V200" s="166"/>
      <c r="W200" s="166"/>
    </row>
    <row r="201" spans="1:23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  <c r="T201" s="166"/>
      <c r="U201" s="166"/>
      <c r="V201" s="166"/>
      <c r="W201" s="166"/>
    </row>
    <row r="202" spans="1:23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  <c r="T202" s="166"/>
      <c r="U202" s="166"/>
      <c r="V202" s="166"/>
      <c r="W202" s="166"/>
    </row>
    <row r="203" spans="1:23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  <c r="T203" s="166"/>
      <c r="U203" s="166"/>
      <c r="V203" s="166"/>
      <c r="W203" s="166"/>
    </row>
    <row r="204" spans="1:23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  <c r="T204" s="166"/>
      <c r="U204" s="166"/>
      <c r="V204" s="166"/>
      <c r="W204" s="166"/>
    </row>
    <row r="205" spans="1:23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  <c r="T205" s="166"/>
      <c r="U205" s="166"/>
      <c r="V205" s="166"/>
      <c r="W205" s="166"/>
    </row>
    <row r="206" spans="1:23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  <c r="T206" s="166"/>
      <c r="U206" s="166"/>
      <c r="V206" s="166"/>
      <c r="W206" s="166"/>
    </row>
    <row r="207" spans="1:23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66"/>
      <c r="R207" s="166"/>
      <c r="S207" s="166"/>
      <c r="T207" s="166"/>
      <c r="U207" s="166"/>
      <c r="V207" s="166"/>
      <c r="W207" s="166"/>
    </row>
    <row r="208" spans="1:23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  <c r="T208" s="166"/>
      <c r="U208" s="166"/>
      <c r="V208" s="166"/>
      <c r="W208" s="166"/>
    </row>
    <row r="209" spans="1:23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  <c r="T209" s="166"/>
      <c r="U209" s="166"/>
      <c r="V209" s="166"/>
      <c r="W209" s="166"/>
    </row>
    <row r="210" spans="1:23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  <c r="T210" s="166"/>
      <c r="U210" s="166"/>
      <c r="V210" s="166"/>
      <c r="W210" s="166"/>
    </row>
    <row r="211" spans="1:23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  <c r="T211" s="166"/>
      <c r="U211" s="166"/>
      <c r="V211" s="166"/>
      <c r="W211" s="166"/>
    </row>
    <row r="212" spans="1:23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  <c r="T212" s="166"/>
      <c r="U212" s="166"/>
      <c r="V212" s="166"/>
      <c r="W212" s="166"/>
    </row>
    <row r="213" spans="1:23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  <c r="T213" s="166"/>
      <c r="U213" s="166"/>
      <c r="V213" s="166"/>
      <c r="W213" s="166"/>
    </row>
    <row r="214" spans="1:23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  <c r="T214" s="166"/>
      <c r="U214" s="166"/>
      <c r="V214" s="166"/>
      <c r="W214" s="166"/>
    </row>
    <row r="215" spans="1:23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66"/>
      <c r="S215" s="166"/>
      <c r="T215" s="166"/>
      <c r="U215" s="166"/>
      <c r="V215" s="166"/>
      <c r="W215" s="166"/>
    </row>
    <row r="216" spans="1:23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  <c r="T216" s="166"/>
      <c r="U216" s="166"/>
      <c r="V216" s="166"/>
      <c r="W216" s="166"/>
    </row>
    <row r="217" spans="1:23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  <c r="S217" s="166"/>
      <c r="T217" s="166"/>
      <c r="U217" s="166"/>
      <c r="V217" s="166"/>
      <c r="W217" s="166"/>
    </row>
    <row r="218" spans="1:23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  <c r="T218" s="166"/>
      <c r="U218" s="166"/>
      <c r="V218" s="166"/>
      <c r="W218" s="166"/>
    </row>
    <row r="219" spans="1:23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166"/>
      <c r="S219" s="166"/>
      <c r="T219" s="166"/>
      <c r="U219" s="166"/>
      <c r="V219" s="166"/>
      <c r="W219" s="166"/>
    </row>
    <row r="220" spans="1:23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  <c r="T220" s="166"/>
      <c r="U220" s="166"/>
      <c r="V220" s="166"/>
      <c r="W220" s="166"/>
    </row>
    <row r="221" spans="1:23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  <c r="T221" s="166"/>
      <c r="U221" s="166"/>
      <c r="V221" s="166"/>
      <c r="W221" s="166"/>
    </row>
    <row r="222" spans="1:23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  <c r="T222" s="166"/>
      <c r="U222" s="166"/>
      <c r="V222" s="166"/>
      <c r="W222" s="166"/>
    </row>
    <row r="223" spans="1:23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  <c r="T223" s="166"/>
      <c r="U223" s="166"/>
      <c r="V223" s="166"/>
      <c r="W223" s="166"/>
    </row>
    <row r="224" spans="1:23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  <c r="T224" s="166"/>
      <c r="U224" s="166"/>
      <c r="V224" s="166"/>
      <c r="W224" s="166"/>
    </row>
    <row r="225" spans="1:23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  <c r="T225" s="166"/>
      <c r="U225" s="166"/>
      <c r="V225" s="166"/>
      <c r="W225" s="166"/>
    </row>
    <row r="226" spans="1:23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  <c r="T226" s="166"/>
      <c r="U226" s="166"/>
      <c r="V226" s="166"/>
      <c r="W226" s="166"/>
    </row>
    <row r="227" spans="1:23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  <c r="T227" s="166"/>
      <c r="U227" s="166"/>
      <c r="V227" s="166"/>
      <c r="W227" s="166"/>
    </row>
    <row r="228" spans="1:23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  <c r="T228" s="166"/>
      <c r="U228" s="166"/>
      <c r="V228" s="166"/>
      <c r="W228" s="166"/>
    </row>
    <row r="229" spans="1:23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  <c r="T229" s="166"/>
      <c r="U229" s="166"/>
      <c r="V229" s="166"/>
      <c r="W229" s="166"/>
    </row>
    <row r="230" spans="1:23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  <c r="T230" s="166"/>
      <c r="U230" s="166"/>
      <c r="V230" s="166"/>
      <c r="W230" s="166"/>
    </row>
    <row r="231" spans="1:23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166"/>
      <c r="R231" s="166"/>
      <c r="S231" s="166"/>
      <c r="T231" s="166"/>
      <c r="U231" s="166"/>
      <c r="V231" s="166"/>
      <c r="W231" s="166"/>
    </row>
    <row r="232" spans="1:23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  <c r="T232" s="166"/>
      <c r="U232" s="166"/>
      <c r="V232" s="166"/>
      <c r="W232" s="166"/>
    </row>
    <row r="233" spans="1:23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  <c r="T233" s="166"/>
      <c r="U233" s="166"/>
      <c r="V233" s="166"/>
      <c r="W233" s="166"/>
    </row>
    <row r="234" spans="1:23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  <c r="T234" s="166"/>
      <c r="U234" s="166"/>
      <c r="V234" s="166"/>
      <c r="W234" s="166"/>
    </row>
    <row r="235" spans="1:23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  <c r="T235" s="166"/>
      <c r="U235" s="166"/>
      <c r="V235" s="166"/>
      <c r="W235" s="166"/>
    </row>
    <row r="236" spans="1:23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  <c r="T236" s="166"/>
      <c r="U236" s="166"/>
      <c r="V236" s="166"/>
      <c r="W236" s="166"/>
    </row>
    <row r="237" spans="1:23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  <c r="T237" s="166"/>
      <c r="U237" s="166"/>
      <c r="V237" s="166"/>
      <c r="W237" s="166"/>
    </row>
    <row r="238" spans="1:23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  <c r="T238" s="166"/>
      <c r="U238" s="166"/>
      <c r="V238" s="166"/>
      <c r="W238" s="166"/>
    </row>
    <row r="239" spans="1:23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  <c r="T239" s="166"/>
      <c r="U239" s="166"/>
      <c r="V239" s="166"/>
      <c r="W239" s="166"/>
    </row>
    <row r="240" spans="1:23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  <c r="T240" s="166"/>
      <c r="U240" s="166"/>
      <c r="V240" s="166"/>
      <c r="W240" s="166"/>
    </row>
    <row r="241" spans="1:23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  <c r="T241" s="166"/>
      <c r="U241" s="166"/>
      <c r="V241" s="166"/>
      <c r="W241" s="166"/>
    </row>
    <row r="242" spans="1:23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  <c r="T242" s="166"/>
      <c r="U242" s="166"/>
      <c r="V242" s="166"/>
      <c r="W242" s="166"/>
    </row>
    <row r="243" spans="1:23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  <c r="T243" s="166"/>
      <c r="U243" s="166"/>
      <c r="V243" s="166"/>
      <c r="W243" s="166"/>
    </row>
    <row r="244" spans="1:23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  <c r="P244" s="166"/>
      <c r="Q244" s="166"/>
      <c r="R244" s="166"/>
      <c r="S244" s="166"/>
      <c r="T244" s="166"/>
      <c r="U244" s="166"/>
      <c r="V244" s="166"/>
      <c r="W244" s="166"/>
    </row>
    <row r="245" spans="1:23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  <c r="T245" s="166"/>
      <c r="U245" s="166"/>
      <c r="V245" s="166"/>
      <c r="W245" s="166"/>
    </row>
    <row r="246" spans="1:23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  <c r="T246" s="166"/>
      <c r="U246" s="166"/>
      <c r="V246" s="166"/>
      <c r="W246" s="166"/>
    </row>
    <row r="247" spans="1:23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  <c r="T247" s="166"/>
      <c r="U247" s="166"/>
      <c r="V247" s="166"/>
      <c r="W247" s="166"/>
    </row>
    <row r="248" spans="1:23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  <c r="T248" s="166"/>
      <c r="U248" s="166"/>
      <c r="V248" s="166"/>
      <c r="W248" s="166"/>
    </row>
    <row r="249" spans="1:23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  <c r="T249" s="166"/>
      <c r="U249" s="166"/>
      <c r="V249" s="166"/>
      <c r="W249" s="166"/>
    </row>
    <row r="250" spans="1:23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  <c r="T250" s="166"/>
      <c r="U250" s="166"/>
      <c r="V250" s="166"/>
      <c r="W250" s="166"/>
    </row>
    <row r="251" spans="1:23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  <c r="Q251" s="166"/>
      <c r="R251" s="166"/>
      <c r="S251" s="166"/>
      <c r="T251" s="166"/>
      <c r="U251" s="166"/>
      <c r="V251" s="166"/>
      <c r="W251" s="166"/>
    </row>
    <row r="252" spans="1:23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  <c r="T252" s="166"/>
      <c r="U252" s="166"/>
      <c r="V252" s="166"/>
      <c r="W252" s="166"/>
    </row>
    <row r="253" spans="1:23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  <c r="T253" s="166"/>
      <c r="U253" s="166"/>
      <c r="V253" s="166"/>
      <c r="W253" s="166"/>
    </row>
    <row r="254" spans="1:23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  <c r="T254" s="166"/>
      <c r="U254" s="166"/>
      <c r="V254" s="166"/>
      <c r="W254" s="166"/>
    </row>
    <row r="255" spans="1:23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  <c r="T255" s="166"/>
      <c r="U255" s="166"/>
      <c r="V255" s="166"/>
      <c r="W255" s="166"/>
    </row>
    <row r="256" spans="1:23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  <c r="T256" s="166"/>
      <c r="U256" s="166"/>
      <c r="V256" s="166"/>
      <c r="W256" s="166"/>
    </row>
    <row r="257" spans="1:23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  <c r="T257" s="166"/>
      <c r="U257" s="166"/>
      <c r="V257" s="166"/>
      <c r="W257" s="166"/>
    </row>
    <row r="258" spans="1:23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  <c r="O258" s="166"/>
      <c r="P258" s="166"/>
      <c r="Q258" s="166"/>
      <c r="R258" s="166"/>
      <c r="S258" s="166"/>
      <c r="T258" s="166"/>
      <c r="U258" s="166"/>
      <c r="V258" s="166"/>
      <c r="W258" s="166"/>
    </row>
    <row r="259" spans="1:23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166"/>
      <c r="L259" s="166"/>
      <c r="M259" s="166"/>
      <c r="N259" s="166"/>
      <c r="O259" s="166"/>
      <c r="P259" s="166"/>
      <c r="Q259" s="166"/>
      <c r="R259" s="166"/>
      <c r="S259" s="166"/>
      <c r="T259" s="166"/>
      <c r="U259" s="166"/>
      <c r="V259" s="166"/>
      <c r="W259" s="166"/>
    </row>
    <row r="260" spans="1:23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  <c r="T260" s="166"/>
      <c r="U260" s="166"/>
      <c r="V260" s="166"/>
      <c r="W260" s="166"/>
    </row>
    <row r="261" spans="1:23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/>
      <c r="Q261" s="166"/>
      <c r="R261" s="166"/>
      <c r="S261" s="166"/>
      <c r="T261" s="166"/>
      <c r="U261" s="166"/>
      <c r="V261" s="166"/>
      <c r="W261" s="166"/>
    </row>
    <row r="262" spans="1:23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166"/>
      <c r="L262" s="166"/>
      <c r="M262" s="166"/>
      <c r="N262" s="166"/>
      <c r="O262" s="166"/>
      <c r="P262" s="166"/>
      <c r="Q262" s="166"/>
      <c r="R262" s="166"/>
      <c r="S262" s="166"/>
      <c r="T262" s="166"/>
      <c r="U262" s="166"/>
      <c r="V262" s="166"/>
      <c r="W262" s="166"/>
    </row>
    <row r="263" spans="1:23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  <c r="T263" s="166"/>
      <c r="U263" s="166"/>
      <c r="V263" s="166"/>
      <c r="W263" s="166"/>
    </row>
    <row r="264" spans="1:23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  <c r="T264" s="166"/>
      <c r="U264" s="166"/>
      <c r="V264" s="166"/>
      <c r="W264" s="166"/>
    </row>
    <row r="265" spans="1:23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  <c r="T265" s="166"/>
      <c r="U265" s="166"/>
      <c r="V265" s="166"/>
      <c r="W265" s="166"/>
    </row>
    <row r="266" spans="1:23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166"/>
      <c r="L266" s="166"/>
      <c r="M266" s="166"/>
      <c r="N266" s="166"/>
      <c r="O266" s="166"/>
      <c r="P266" s="166"/>
      <c r="Q266" s="166"/>
      <c r="R266" s="166"/>
      <c r="S266" s="166"/>
      <c r="T266" s="166"/>
      <c r="U266" s="166"/>
      <c r="V266" s="166"/>
      <c r="W266" s="166"/>
    </row>
    <row r="267" spans="1:23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6"/>
      <c r="S267" s="166"/>
      <c r="T267" s="166"/>
      <c r="U267" s="166"/>
      <c r="V267" s="166"/>
      <c r="W267" s="166"/>
    </row>
    <row r="268" spans="1:23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166"/>
      <c r="L268" s="166"/>
      <c r="M268" s="166"/>
      <c r="N268" s="166"/>
      <c r="O268" s="166"/>
      <c r="P268" s="166"/>
      <c r="Q268" s="166"/>
      <c r="R268" s="166"/>
      <c r="S268" s="166"/>
      <c r="T268" s="166"/>
      <c r="U268" s="166"/>
      <c r="V268" s="166"/>
      <c r="W268" s="166"/>
    </row>
    <row r="269" spans="1:23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66"/>
      <c r="S269" s="166"/>
      <c r="T269" s="166"/>
      <c r="U269" s="166"/>
      <c r="V269" s="166"/>
      <c r="W269" s="166"/>
    </row>
    <row r="270" spans="1:23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  <c r="P270" s="166"/>
      <c r="Q270" s="166"/>
      <c r="R270" s="166"/>
      <c r="S270" s="166"/>
      <c r="T270" s="166"/>
      <c r="U270" s="166"/>
      <c r="V270" s="166"/>
      <c r="W270" s="166"/>
    </row>
    <row r="271" spans="1:23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  <c r="T271" s="166"/>
      <c r="U271" s="166"/>
      <c r="V271" s="166"/>
      <c r="W271" s="166"/>
    </row>
    <row r="272" spans="1:23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  <c r="T272" s="166"/>
      <c r="U272" s="166"/>
      <c r="V272" s="166"/>
      <c r="W272" s="166"/>
    </row>
    <row r="273" spans="1:23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66"/>
      <c r="S273" s="166"/>
      <c r="T273" s="166"/>
      <c r="U273" s="166"/>
      <c r="V273" s="166"/>
      <c r="W273" s="166"/>
    </row>
    <row r="274" spans="1:23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  <c r="T274" s="166"/>
      <c r="U274" s="166"/>
      <c r="V274" s="166"/>
      <c r="W274" s="166"/>
    </row>
    <row r="275" spans="1:23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  <c r="T275" s="166"/>
      <c r="U275" s="166"/>
      <c r="V275" s="166"/>
      <c r="W275" s="166"/>
    </row>
    <row r="276" spans="1:23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  <c r="T276" s="166"/>
      <c r="U276" s="166"/>
      <c r="V276" s="166"/>
      <c r="W276" s="166"/>
    </row>
    <row r="277" spans="1:23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  <c r="T277" s="166"/>
      <c r="U277" s="166"/>
      <c r="V277" s="166"/>
      <c r="W277" s="166"/>
    </row>
    <row r="278" spans="1:23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  <c r="T278" s="166"/>
      <c r="U278" s="166"/>
      <c r="V278" s="166"/>
      <c r="W278" s="166"/>
    </row>
    <row r="279" spans="1:23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  <c r="T279" s="166"/>
      <c r="U279" s="166"/>
      <c r="V279" s="166"/>
      <c r="W279" s="166"/>
    </row>
    <row r="280" spans="1:23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  <c r="T280" s="166"/>
      <c r="U280" s="166"/>
      <c r="V280" s="166"/>
      <c r="W280" s="166"/>
    </row>
    <row r="281" spans="1:23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  <c r="T281" s="166"/>
      <c r="U281" s="166"/>
      <c r="V281" s="166"/>
      <c r="W281" s="166"/>
    </row>
    <row r="282" spans="1:23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  <c r="T282" s="166"/>
      <c r="U282" s="166"/>
      <c r="V282" s="166"/>
      <c r="W282" s="166"/>
    </row>
    <row r="283" spans="1:23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  <c r="T283" s="166"/>
      <c r="U283" s="166"/>
      <c r="V283" s="166"/>
      <c r="W283" s="166"/>
    </row>
    <row r="284" spans="1:23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  <c r="T284" s="166"/>
      <c r="U284" s="166"/>
      <c r="V284" s="166"/>
      <c r="W284" s="166"/>
    </row>
    <row r="285" spans="1:23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  <c r="T285" s="166"/>
      <c r="U285" s="166"/>
      <c r="V285" s="166"/>
      <c r="W285" s="166"/>
    </row>
    <row r="286" spans="1:23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  <c r="T286" s="166"/>
      <c r="U286" s="166"/>
      <c r="V286" s="166"/>
      <c r="W286" s="166"/>
    </row>
    <row r="287" spans="1:23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  <c r="T287" s="166"/>
      <c r="U287" s="166"/>
      <c r="V287" s="166"/>
      <c r="W287" s="166"/>
    </row>
    <row r="288" spans="1:23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  <c r="T288" s="166"/>
      <c r="U288" s="166"/>
      <c r="V288" s="166"/>
      <c r="W288" s="166"/>
    </row>
    <row r="289" spans="1:23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  <c r="T289" s="166"/>
      <c r="U289" s="166"/>
      <c r="V289" s="166"/>
      <c r="W289" s="166"/>
    </row>
    <row r="290" spans="1:23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  <c r="T290" s="166"/>
      <c r="U290" s="166"/>
      <c r="V290" s="166"/>
      <c r="W290" s="166"/>
    </row>
    <row r="291" spans="1:23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  <c r="O291" s="166"/>
      <c r="P291" s="166"/>
      <c r="Q291" s="166"/>
      <c r="R291" s="166"/>
      <c r="S291" s="166"/>
      <c r="T291" s="166"/>
      <c r="U291" s="166"/>
      <c r="V291" s="166"/>
      <c r="W291" s="166"/>
    </row>
    <row r="292" spans="1:23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  <c r="T292" s="166"/>
      <c r="U292" s="166"/>
      <c r="V292" s="166"/>
      <c r="W292" s="166"/>
    </row>
    <row r="293" spans="1:23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  <c r="T293" s="166"/>
      <c r="U293" s="166"/>
      <c r="V293" s="166"/>
      <c r="W293" s="166"/>
    </row>
    <row r="294" spans="1:23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  <c r="T294" s="166"/>
      <c r="U294" s="166"/>
      <c r="V294" s="166"/>
      <c r="W294" s="166"/>
    </row>
    <row r="295" spans="1:23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  <c r="T295" s="166"/>
      <c r="U295" s="166"/>
      <c r="V295" s="166"/>
      <c r="W295" s="166"/>
    </row>
    <row r="296" spans="1:23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  <c r="T296" s="166"/>
      <c r="U296" s="166"/>
      <c r="V296" s="166"/>
      <c r="W296" s="166"/>
    </row>
    <row r="297" spans="1:23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  <c r="T297" s="166"/>
      <c r="U297" s="166"/>
      <c r="V297" s="166"/>
      <c r="W297" s="166"/>
    </row>
    <row r="298" spans="1:23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166"/>
      <c r="L298" s="166"/>
      <c r="M298" s="166"/>
      <c r="N298" s="166"/>
      <c r="O298" s="166"/>
      <c r="P298" s="166"/>
      <c r="Q298" s="166"/>
      <c r="R298" s="166"/>
      <c r="S298" s="166"/>
      <c r="T298" s="166"/>
      <c r="U298" s="166"/>
      <c r="V298" s="166"/>
      <c r="W298" s="166"/>
    </row>
    <row r="299" spans="1:23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166"/>
      <c r="L299" s="166"/>
      <c r="M299" s="166"/>
      <c r="N299" s="166"/>
      <c r="O299" s="166"/>
      <c r="P299" s="166"/>
      <c r="Q299" s="166"/>
      <c r="R299" s="166"/>
      <c r="S299" s="166"/>
      <c r="T299" s="166"/>
      <c r="U299" s="166"/>
      <c r="V299" s="166"/>
      <c r="W299" s="166"/>
    </row>
    <row r="300" spans="1:23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166"/>
      <c r="L300" s="166"/>
      <c r="M300" s="166"/>
      <c r="N300" s="166"/>
      <c r="O300" s="166"/>
      <c r="P300" s="166"/>
      <c r="Q300" s="166"/>
      <c r="R300" s="166"/>
      <c r="S300" s="166"/>
      <c r="T300" s="166"/>
      <c r="U300" s="166"/>
      <c r="V300" s="166"/>
      <c r="W300" s="166"/>
    </row>
    <row r="301" spans="1:23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  <c r="S301" s="166"/>
      <c r="T301" s="166"/>
      <c r="U301" s="166"/>
      <c r="V301" s="166"/>
      <c r="W301" s="166"/>
    </row>
    <row r="302" spans="1:23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166"/>
      <c r="L302" s="166"/>
      <c r="M302" s="166"/>
      <c r="N302" s="166"/>
      <c r="O302" s="166"/>
      <c r="P302" s="166"/>
      <c r="Q302" s="166"/>
      <c r="R302" s="166"/>
      <c r="S302" s="166"/>
      <c r="T302" s="166"/>
      <c r="U302" s="166"/>
      <c r="V302" s="166"/>
      <c r="W302" s="166"/>
    </row>
    <row r="303" spans="1:23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166"/>
      <c r="L303" s="166"/>
      <c r="M303" s="166"/>
      <c r="N303" s="166"/>
      <c r="O303" s="166"/>
      <c r="P303" s="166"/>
      <c r="Q303" s="166"/>
      <c r="R303" s="166"/>
      <c r="S303" s="166"/>
      <c r="T303" s="166"/>
      <c r="U303" s="166"/>
      <c r="V303" s="166"/>
      <c r="W303" s="166"/>
    </row>
    <row r="304" spans="1:23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  <c r="P304" s="166"/>
      <c r="Q304" s="166"/>
      <c r="R304" s="166"/>
      <c r="S304" s="166"/>
      <c r="T304" s="166"/>
      <c r="U304" s="166"/>
      <c r="V304" s="166"/>
      <c r="W304" s="166"/>
    </row>
    <row r="305" spans="1:23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  <c r="T305" s="166"/>
      <c r="U305" s="166"/>
      <c r="V305" s="166"/>
      <c r="W305" s="166"/>
    </row>
    <row r="306" spans="1:23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  <c r="T306" s="166"/>
      <c r="U306" s="166"/>
      <c r="V306" s="166"/>
      <c r="W306" s="166"/>
    </row>
    <row r="307" spans="1:23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166"/>
      <c r="L307" s="166"/>
      <c r="M307" s="166"/>
      <c r="N307" s="166"/>
      <c r="O307" s="166"/>
      <c r="P307" s="166"/>
      <c r="Q307" s="166"/>
      <c r="R307" s="166"/>
      <c r="S307" s="166"/>
      <c r="T307" s="166"/>
      <c r="U307" s="166"/>
      <c r="V307" s="166"/>
      <c r="W307" s="166"/>
    </row>
    <row r="308" spans="1:23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  <c r="T308" s="166"/>
      <c r="U308" s="166"/>
      <c r="V308" s="166"/>
      <c r="W308" s="166"/>
    </row>
    <row r="309" spans="1:23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  <c r="T309" s="166"/>
      <c r="U309" s="166"/>
      <c r="V309" s="166"/>
      <c r="W309" s="166"/>
    </row>
    <row r="310" spans="1:23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  <c r="T310" s="166"/>
      <c r="U310" s="166"/>
      <c r="V310" s="166"/>
      <c r="W310" s="166"/>
    </row>
    <row r="311" spans="1:23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166"/>
      <c r="L311" s="166"/>
      <c r="M311" s="166"/>
      <c r="N311" s="166"/>
      <c r="O311" s="166"/>
      <c r="P311" s="166"/>
      <c r="Q311" s="166"/>
      <c r="R311" s="166"/>
      <c r="S311" s="166"/>
      <c r="T311" s="166"/>
      <c r="U311" s="166"/>
      <c r="V311" s="166"/>
      <c r="W311" s="166"/>
    </row>
    <row r="312" spans="1:23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166"/>
      <c r="L312" s="166"/>
      <c r="M312" s="166"/>
      <c r="N312" s="166"/>
      <c r="O312" s="166"/>
      <c r="P312" s="166"/>
      <c r="Q312" s="166"/>
      <c r="R312" s="166"/>
      <c r="S312" s="166"/>
      <c r="T312" s="166"/>
      <c r="U312" s="166"/>
      <c r="V312" s="166"/>
      <c r="W312" s="166"/>
    </row>
    <row r="313" spans="1:23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166"/>
      <c r="L313" s="166"/>
      <c r="M313" s="166"/>
      <c r="N313" s="166"/>
      <c r="O313" s="166"/>
      <c r="P313" s="166"/>
      <c r="Q313" s="166"/>
      <c r="R313" s="166"/>
      <c r="S313" s="166"/>
      <c r="T313" s="166"/>
      <c r="U313" s="166"/>
      <c r="V313" s="166"/>
      <c r="W313" s="166"/>
    </row>
    <row r="314" spans="1:23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  <c r="T314" s="166"/>
      <c r="U314" s="166"/>
      <c r="V314" s="166"/>
      <c r="W314" s="166"/>
    </row>
    <row r="315" spans="1:23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166"/>
      <c r="L315" s="166"/>
      <c r="M315" s="166"/>
      <c r="N315" s="166"/>
      <c r="O315" s="166"/>
      <c r="P315" s="166"/>
      <c r="Q315" s="166"/>
      <c r="R315" s="166"/>
      <c r="S315" s="166"/>
      <c r="T315" s="166"/>
      <c r="U315" s="166"/>
      <c r="V315" s="166"/>
      <c r="W315" s="166"/>
    </row>
    <row r="316" spans="1:23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166"/>
      <c r="L316" s="166"/>
      <c r="M316" s="166"/>
      <c r="N316" s="166"/>
      <c r="O316" s="166"/>
      <c r="P316" s="166"/>
      <c r="Q316" s="166"/>
      <c r="R316" s="166"/>
      <c r="S316" s="166"/>
      <c r="T316" s="166"/>
      <c r="U316" s="166"/>
      <c r="V316" s="166"/>
      <c r="W316" s="166"/>
    </row>
    <row r="317" spans="1:23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166"/>
      <c r="L317" s="166"/>
      <c r="M317" s="166"/>
      <c r="N317" s="166"/>
      <c r="O317" s="166"/>
      <c r="P317" s="166"/>
      <c r="Q317" s="166"/>
      <c r="R317" s="166"/>
      <c r="S317" s="166"/>
      <c r="T317" s="166"/>
      <c r="U317" s="166"/>
      <c r="V317" s="166"/>
      <c r="W317" s="166"/>
    </row>
    <row r="318" spans="1:23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166"/>
      <c r="L318" s="166"/>
      <c r="M318" s="166"/>
      <c r="N318" s="166"/>
      <c r="O318" s="166"/>
      <c r="P318" s="166"/>
      <c r="Q318" s="166"/>
      <c r="R318" s="166"/>
      <c r="S318" s="166"/>
      <c r="T318" s="166"/>
      <c r="U318" s="166"/>
      <c r="V318" s="166"/>
      <c r="W318" s="166"/>
    </row>
    <row r="319" spans="1:23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166"/>
      <c r="L319" s="166"/>
      <c r="M319" s="166"/>
      <c r="N319" s="166"/>
      <c r="O319" s="166"/>
      <c r="P319" s="166"/>
      <c r="Q319" s="166"/>
      <c r="R319" s="166"/>
      <c r="S319" s="166"/>
      <c r="T319" s="166"/>
      <c r="U319" s="166"/>
      <c r="V319" s="166"/>
      <c r="W319" s="166"/>
    </row>
    <row r="320" spans="1:23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166"/>
      <c r="L320" s="166"/>
      <c r="M320" s="166"/>
      <c r="N320" s="166"/>
      <c r="O320" s="166"/>
      <c r="P320" s="166"/>
      <c r="Q320" s="166"/>
      <c r="R320" s="166"/>
      <c r="S320" s="166"/>
      <c r="T320" s="166"/>
      <c r="U320" s="166"/>
      <c r="V320" s="166"/>
      <c r="W320" s="166"/>
    </row>
    <row r="321" spans="1:23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166"/>
      <c r="L321" s="166"/>
      <c r="M321" s="166"/>
      <c r="N321" s="166"/>
      <c r="O321" s="166"/>
      <c r="P321" s="166"/>
      <c r="Q321" s="166"/>
      <c r="R321" s="166"/>
      <c r="S321" s="166"/>
      <c r="T321" s="166"/>
      <c r="U321" s="166"/>
      <c r="V321" s="166"/>
      <c r="W321" s="166"/>
    </row>
    <row r="322" spans="1:23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166"/>
      <c r="L322" s="166"/>
      <c r="M322" s="166"/>
      <c r="N322" s="166"/>
      <c r="O322" s="166"/>
      <c r="P322" s="166"/>
      <c r="Q322" s="166"/>
      <c r="R322" s="166"/>
      <c r="S322" s="166"/>
      <c r="T322" s="166"/>
      <c r="U322" s="166"/>
      <c r="V322" s="166"/>
      <c r="W322" s="166"/>
    </row>
    <row r="323" spans="1:23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166"/>
      <c r="L323" s="166"/>
      <c r="M323" s="166"/>
      <c r="N323" s="166"/>
      <c r="O323" s="166"/>
      <c r="P323" s="166"/>
      <c r="Q323" s="166"/>
      <c r="R323" s="166"/>
      <c r="S323" s="166"/>
      <c r="T323" s="166"/>
      <c r="U323" s="166"/>
      <c r="V323" s="166"/>
      <c r="W323" s="166"/>
    </row>
    <row r="324" spans="1:23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  <c r="T324" s="166"/>
      <c r="U324" s="166"/>
      <c r="V324" s="166"/>
      <c r="W324" s="166"/>
    </row>
    <row r="325" spans="1:23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  <c r="T325" s="166"/>
      <c r="U325" s="166"/>
      <c r="V325" s="166"/>
      <c r="W325" s="166"/>
    </row>
    <row r="326" spans="1:23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166"/>
      <c r="L326" s="166"/>
      <c r="M326" s="166"/>
      <c r="N326" s="166"/>
      <c r="O326" s="166"/>
      <c r="P326" s="166"/>
      <c r="Q326" s="166"/>
      <c r="R326" s="166"/>
      <c r="S326" s="166"/>
      <c r="T326" s="166"/>
      <c r="U326" s="166"/>
      <c r="V326" s="166"/>
      <c r="W326" s="166"/>
    </row>
    <row r="327" spans="1:23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166"/>
      <c r="L327" s="166"/>
      <c r="M327" s="166"/>
      <c r="N327" s="166"/>
      <c r="O327" s="166"/>
      <c r="P327" s="166"/>
      <c r="Q327" s="166"/>
      <c r="R327" s="166"/>
      <c r="S327" s="166"/>
      <c r="T327" s="166"/>
      <c r="U327" s="166"/>
      <c r="V327" s="166"/>
      <c r="W327" s="166"/>
    </row>
    <row r="328" spans="1:23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166"/>
      <c r="L328" s="166"/>
      <c r="M328" s="166"/>
      <c r="N328" s="166"/>
      <c r="O328" s="166"/>
      <c r="P328" s="166"/>
      <c r="Q328" s="166"/>
      <c r="R328" s="166"/>
      <c r="S328" s="166"/>
      <c r="T328" s="166"/>
      <c r="U328" s="166"/>
      <c r="V328" s="166"/>
      <c r="W328" s="166"/>
    </row>
    <row r="329" spans="1:23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166"/>
      <c r="L329" s="166"/>
      <c r="M329" s="166"/>
      <c r="N329" s="166"/>
      <c r="O329" s="166"/>
      <c r="P329" s="166"/>
      <c r="Q329" s="166"/>
      <c r="R329" s="166"/>
      <c r="S329" s="166"/>
      <c r="T329" s="166"/>
      <c r="U329" s="166"/>
      <c r="V329" s="166"/>
      <c r="W329" s="166"/>
    </row>
    <row r="330" spans="1:23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  <c r="T330" s="166"/>
      <c r="U330" s="166"/>
      <c r="V330" s="166"/>
      <c r="W330" s="166"/>
    </row>
    <row r="331" spans="1:23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166"/>
      <c r="L331" s="166"/>
      <c r="M331" s="166"/>
      <c r="N331" s="166"/>
      <c r="O331" s="166"/>
      <c r="P331" s="166"/>
      <c r="Q331" s="166"/>
      <c r="R331" s="166"/>
      <c r="S331" s="166"/>
      <c r="T331" s="166"/>
      <c r="U331" s="166"/>
      <c r="V331" s="166"/>
      <c r="W331" s="166"/>
    </row>
    <row r="332" spans="1:23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166"/>
      <c r="L332" s="166"/>
      <c r="M332" s="166"/>
      <c r="N332" s="166"/>
      <c r="O332" s="166"/>
      <c r="P332" s="166"/>
      <c r="Q332" s="166"/>
      <c r="R332" s="166"/>
      <c r="S332" s="166"/>
      <c r="T332" s="166"/>
      <c r="U332" s="166"/>
      <c r="V332" s="166"/>
      <c r="W332" s="166"/>
    </row>
    <row r="333" spans="1:23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166"/>
      <c r="L333" s="166"/>
      <c r="M333" s="166"/>
      <c r="N333" s="166"/>
      <c r="O333" s="166"/>
      <c r="P333" s="166"/>
      <c r="Q333" s="166"/>
      <c r="R333" s="166"/>
      <c r="S333" s="166"/>
      <c r="T333" s="166"/>
      <c r="U333" s="166"/>
      <c r="V333" s="166"/>
      <c r="W333" s="166"/>
    </row>
    <row r="334" spans="1:23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166"/>
      <c r="L334" s="166"/>
      <c r="M334" s="166"/>
      <c r="N334" s="166"/>
      <c r="O334" s="166"/>
      <c r="P334" s="166"/>
      <c r="Q334" s="166"/>
      <c r="R334" s="166"/>
      <c r="S334" s="166"/>
      <c r="T334" s="166"/>
      <c r="U334" s="166"/>
      <c r="V334" s="166"/>
      <c r="W334" s="166"/>
    </row>
    <row r="335" spans="1:23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  <c r="P335" s="166"/>
      <c r="Q335" s="166"/>
      <c r="R335" s="166"/>
      <c r="S335" s="166"/>
      <c r="T335" s="166"/>
      <c r="U335" s="166"/>
      <c r="V335" s="166"/>
      <c r="W335" s="166"/>
    </row>
    <row r="336" spans="1:23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166"/>
      <c r="L336" s="166"/>
      <c r="M336" s="166"/>
      <c r="N336" s="166"/>
      <c r="O336" s="166"/>
      <c r="P336" s="166"/>
      <c r="Q336" s="166"/>
      <c r="R336" s="166"/>
      <c r="S336" s="166"/>
      <c r="T336" s="166"/>
      <c r="U336" s="166"/>
      <c r="V336" s="166"/>
      <c r="W336" s="166"/>
    </row>
    <row r="337" spans="1:23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166"/>
      <c r="L337" s="166"/>
      <c r="M337" s="166"/>
      <c r="N337" s="166"/>
      <c r="O337" s="166"/>
      <c r="P337" s="166"/>
      <c r="Q337" s="166"/>
      <c r="R337" s="166"/>
      <c r="S337" s="166"/>
      <c r="T337" s="166"/>
      <c r="U337" s="166"/>
      <c r="V337" s="166"/>
      <c r="W337" s="166"/>
    </row>
    <row r="338" spans="1:23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166"/>
      <c r="L338" s="166"/>
      <c r="M338" s="166"/>
      <c r="N338" s="166"/>
      <c r="O338" s="166"/>
      <c r="P338" s="166"/>
      <c r="Q338" s="166"/>
      <c r="R338" s="166"/>
      <c r="S338" s="166"/>
      <c r="T338" s="166"/>
      <c r="U338" s="166"/>
      <c r="V338" s="166"/>
      <c r="W338" s="166"/>
    </row>
    <row r="339" spans="1:23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166"/>
      <c r="L339" s="166"/>
      <c r="M339" s="166"/>
      <c r="N339" s="166"/>
      <c r="O339" s="166"/>
      <c r="P339" s="166"/>
      <c r="Q339" s="166"/>
      <c r="R339" s="166"/>
      <c r="S339" s="166"/>
      <c r="T339" s="166"/>
      <c r="U339" s="166"/>
      <c r="V339" s="166"/>
      <c r="W339" s="166"/>
    </row>
    <row r="340" spans="1:23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166"/>
      <c r="L340" s="166"/>
      <c r="M340" s="166"/>
      <c r="N340" s="166"/>
      <c r="O340" s="166"/>
      <c r="P340" s="166"/>
      <c r="Q340" s="166"/>
      <c r="R340" s="166"/>
      <c r="S340" s="166"/>
      <c r="T340" s="166"/>
      <c r="U340" s="166"/>
      <c r="V340" s="166"/>
      <c r="W340" s="166"/>
    </row>
    <row r="341" spans="1:23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166"/>
      <c r="L341" s="166"/>
      <c r="M341" s="166"/>
      <c r="N341" s="166"/>
      <c r="O341" s="166"/>
      <c r="P341" s="166"/>
      <c r="Q341" s="166"/>
      <c r="R341" s="166"/>
      <c r="S341" s="166"/>
      <c r="T341" s="166"/>
      <c r="U341" s="166"/>
      <c r="V341" s="166"/>
      <c r="W341" s="166"/>
    </row>
    <row r="342" spans="1:23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166"/>
      <c r="L342" s="166"/>
      <c r="M342" s="166"/>
      <c r="N342" s="166"/>
      <c r="O342" s="166"/>
      <c r="P342" s="166"/>
      <c r="Q342" s="166"/>
      <c r="R342" s="166"/>
      <c r="S342" s="166"/>
      <c r="T342" s="166"/>
      <c r="U342" s="166"/>
      <c r="V342" s="166"/>
      <c r="W342" s="166"/>
    </row>
    <row r="343" spans="1:23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166"/>
      <c r="L343" s="166"/>
      <c r="M343" s="166"/>
      <c r="N343" s="166"/>
      <c r="O343" s="166"/>
      <c r="P343" s="166"/>
      <c r="Q343" s="166"/>
      <c r="R343" s="166"/>
      <c r="S343" s="166"/>
      <c r="T343" s="166"/>
      <c r="U343" s="166"/>
      <c r="V343" s="166"/>
      <c r="W343" s="166"/>
    </row>
    <row r="344" spans="1:23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166"/>
      <c r="L344" s="166"/>
      <c r="M344" s="166"/>
      <c r="N344" s="166"/>
      <c r="O344" s="166"/>
      <c r="P344" s="166"/>
      <c r="Q344" s="166"/>
      <c r="R344" s="166"/>
      <c r="S344" s="166"/>
      <c r="T344" s="166"/>
      <c r="U344" s="166"/>
      <c r="V344" s="166"/>
      <c r="W344" s="166"/>
    </row>
    <row r="345" spans="1:23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166"/>
      <c r="L345" s="166"/>
      <c r="M345" s="166"/>
      <c r="N345" s="166"/>
      <c r="O345" s="166"/>
      <c r="P345" s="166"/>
      <c r="Q345" s="166"/>
      <c r="R345" s="166"/>
      <c r="S345" s="166"/>
      <c r="T345" s="166"/>
      <c r="U345" s="166"/>
      <c r="V345" s="166"/>
      <c r="W345" s="166"/>
    </row>
    <row r="346" spans="1:23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166"/>
      <c r="L346" s="166"/>
      <c r="M346" s="166"/>
      <c r="N346" s="166"/>
      <c r="O346" s="166"/>
      <c r="P346" s="166"/>
      <c r="Q346" s="166"/>
      <c r="R346" s="166"/>
      <c r="S346" s="166"/>
      <c r="T346" s="166"/>
      <c r="U346" s="166"/>
      <c r="V346" s="166"/>
      <c r="W346" s="166"/>
    </row>
    <row r="347" spans="1:23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166"/>
      <c r="L347" s="166"/>
      <c r="M347" s="166"/>
      <c r="N347" s="166"/>
      <c r="O347" s="166"/>
      <c r="P347" s="166"/>
      <c r="Q347" s="166"/>
      <c r="R347" s="166"/>
      <c r="S347" s="166"/>
      <c r="T347" s="166"/>
      <c r="U347" s="166"/>
      <c r="V347" s="166"/>
      <c r="W347" s="166"/>
    </row>
    <row r="348" spans="1:23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166"/>
      <c r="L348" s="166"/>
      <c r="M348" s="166"/>
      <c r="N348" s="166"/>
      <c r="O348" s="166"/>
      <c r="P348" s="166"/>
      <c r="Q348" s="166"/>
      <c r="R348" s="166"/>
      <c r="S348" s="166"/>
      <c r="T348" s="166"/>
      <c r="U348" s="166"/>
      <c r="V348" s="166"/>
      <c r="W348" s="166"/>
    </row>
    <row r="349" spans="1:23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166"/>
      <c r="L349" s="166"/>
      <c r="M349" s="166"/>
      <c r="N349" s="166"/>
      <c r="O349" s="166"/>
      <c r="P349" s="166"/>
      <c r="Q349" s="166"/>
      <c r="R349" s="166"/>
      <c r="S349" s="166"/>
      <c r="T349" s="166"/>
      <c r="U349" s="166"/>
      <c r="V349" s="166"/>
      <c r="W349" s="166"/>
    </row>
    <row r="350" spans="1:23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  <c r="T350" s="166"/>
      <c r="U350" s="166"/>
      <c r="V350" s="166"/>
      <c r="W350" s="166"/>
    </row>
    <row r="351" spans="1:23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166"/>
      <c r="L351" s="166"/>
      <c r="M351" s="166"/>
      <c r="N351" s="166"/>
      <c r="O351" s="166"/>
      <c r="P351" s="166"/>
      <c r="Q351" s="166"/>
      <c r="R351" s="166"/>
      <c r="S351" s="166"/>
      <c r="T351" s="166"/>
      <c r="U351" s="166"/>
      <c r="V351" s="166"/>
      <c r="W351" s="166"/>
    </row>
    <row r="352" spans="1:23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166"/>
      <c r="L352" s="166"/>
      <c r="M352" s="166"/>
      <c r="N352" s="166"/>
      <c r="O352" s="166"/>
      <c r="P352" s="166"/>
      <c r="Q352" s="166"/>
      <c r="R352" s="166"/>
      <c r="S352" s="166"/>
      <c r="T352" s="166"/>
      <c r="U352" s="166"/>
      <c r="V352" s="166"/>
      <c r="W352" s="166"/>
    </row>
    <row r="353" spans="1:23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166"/>
      <c r="L353" s="166"/>
      <c r="M353" s="166"/>
      <c r="N353" s="166"/>
      <c r="O353" s="166"/>
      <c r="P353" s="166"/>
      <c r="Q353" s="166"/>
      <c r="R353" s="166"/>
      <c r="S353" s="166"/>
      <c r="T353" s="166"/>
      <c r="U353" s="166"/>
      <c r="V353" s="166"/>
      <c r="W353" s="166"/>
    </row>
    <row r="354" spans="1:23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166"/>
      <c r="L354" s="166"/>
      <c r="M354" s="166"/>
      <c r="N354" s="166"/>
      <c r="O354" s="166"/>
      <c r="P354" s="166"/>
      <c r="Q354" s="166"/>
      <c r="R354" s="166"/>
      <c r="S354" s="166"/>
      <c r="T354" s="166"/>
      <c r="U354" s="166"/>
      <c r="V354" s="166"/>
      <c r="W354" s="166"/>
    </row>
    <row r="355" spans="1:23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166"/>
      <c r="L355" s="166"/>
      <c r="M355" s="166"/>
      <c r="N355" s="166"/>
      <c r="O355" s="166"/>
      <c r="P355" s="166"/>
      <c r="Q355" s="166"/>
      <c r="R355" s="166"/>
      <c r="S355" s="166"/>
      <c r="T355" s="166"/>
      <c r="U355" s="166"/>
      <c r="V355" s="166"/>
      <c r="W355" s="166"/>
    </row>
    <row r="356" spans="1:23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166"/>
      <c r="L356" s="166"/>
      <c r="M356" s="166"/>
      <c r="N356" s="166"/>
      <c r="O356" s="166"/>
      <c r="P356" s="166"/>
      <c r="Q356" s="166"/>
      <c r="R356" s="166"/>
      <c r="S356" s="166"/>
      <c r="T356" s="166"/>
      <c r="U356" s="166"/>
      <c r="V356" s="166"/>
      <c r="W356" s="166"/>
    </row>
    <row r="357" spans="1:23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166"/>
      <c r="L357" s="166"/>
      <c r="M357" s="166"/>
      <c r="N357" s="166"/>
      <c r="O357" s="166"/>
      <c r="P357" s="166"/>
      <c r="Q357" s="166"/>
      <c r="R357" s="166"/>
      <c r="S357" s="166"/>
      <c r="T357" s="166"/>
      <c r="U357" s="166"/>
      <c r="V357" s="166"/>
      <c r="W357" s="166"/>
    </row>
    <row r="358" spans="1:23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166"/>
      <c r="L358" s="166"/>
      <c r="M358" s="166"/>
      <c r="N358" s="166"/>
      <c r="O358" s="166"/>
      <c r="P358" s="166"/>
      <c r="Q358" s="166"/>
      <c r="R358" s="166"/>
      <c r="S358" s="166"/>
      <c r="T358" s="166"/>
      <c r="U358" s="166"/>
      <c r="V358" s="166"/>
      <c r="W358" s="166"/>
    </row>
    <row r="359" spans="1:23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  <c r="R359" s="166"/>
      <c r="S359" s="166"/>
      <c r="T359" s="166"/>
      <c r="U359" s="166"/>
      <c r="V359" s="166"/>
      <c r="W359" s="166"/>
    </row>
    <row r="360" spans="1:23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166"/>
      <c r="L360" s="166"/>
      <c r="M360" s="166"/>
      <c r="N360" s="166"/>
      <c r="O360" s="166"/>
      <c r="P360" s="166"/>
      <c r="Q360" s="166"/>
      <c r="R360" s="166"/>
      <c r="S360" s="166"/>
      <c r="T360" s="166"/>
      <c r="U360" s="166"/>
      <c r="V360" s="166"/>
      <c r="W360" s="166"/>
    </row>
    <row r="361" spans="1:23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166"/>
      <c r="L361" s="166"/>
      <c r="M361" s="166"/>
      <c r="N361" s="166"/>
      <c r="O361" s="166"/>
      <c r="P361" s="166"/>
      <c r="Q361" s="166"/>
      <c r="R361" s="166"/>
      <c r="S361" s="166"/>
      <c r="T361" s="166"/>
      <c r="U361" s="166"/>
      <c r="V361" s="166"/>
      <c r="W361" s="166"/>
    </row>
    <row r="362" spans="1:23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166"/>
      <c r="L362" s="166"/>
      <c r="M362" s="166"/>
      <c r="N362" s="166"/>
      <c r="O362" s="166"/>
      <c r="P362" s="166"/>
      <c r="Q362" s="166"/>
      <c r="R362" s="166"/>
      <c r="S362" s="166"/>
      <c r="T362" s="166"/>
      <c r="U362" s="166"/>
      <c r="V362" s="166"/>
      <c r="W362" s="166"/>
    </row>
    <row r="363" spans="1:23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166"/>
      <c r="L363" s="166"/>
      <c r="M363" s="166"/>
      <c r="N363" s="166"/>
      <c r="O363" s="166"/>
      <c r="P363" s="166"/>
      <c r="Q363" s="166"/>
      <c r="R363" s="166"/>
      <c r="S363" s="166"/>
      <c r="T363" s="166"/>
      <c r="U363" s="166"/>
      <c r="V363" s="166"/>
      <c r="W363" s="166"/>
    </row>
    <row r="364" spans="1:23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  <c r="P364" s="166"/>
      <c r="Q364" s="166"/>
      <c r="R364" s="166"/>
      <c r="S364" s="166"/>
      <c r="T364" s="166"/>
      <c r="U364" s="166"/>
      <c r="V364" s="166"/>
      <c r="W364" s="166"/>
    </row>
    <row r="365" spans="1:23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166"/>
      <c r="L365" s="166"/>
      <c r="M365" s="166"/>
      <c r="N365" s="166"/>
      <c r="O365" s="166"/>
      <c r="P365" s="166"/>
      <c r="Q365" s="166"/>
      <c r="R365" s="166"/>
      <c r="S365" s="166"/>
      <c r="T365" s="166"/>
      <c r="U365" s="166"/>
      <c r="V365" s="166"/>
      <c r="W365" s="166"/>
    </row>
    <row r="366" spans="1:23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166"/>
      <c r="L366" s="166"/>
      <c r="M366" s="166"/>
      <c r="N366" s="166"/>
      <c r="O366" s="166"/>
      <c r="P366" s="166"/>
      <c r="Q366" s="166"/>
      <c r="R366" s="166"/>
      <c r="S366" s="166"/>
      <c r="T366" s="166"/>
      <c r="U366" s="166"/>
      <c r="V366" s="166"/>
      <c r="W366" s="166"/>
    </row>
    <row r="367" spans="1:23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166"/>
      <c r="L367" s="166"/>
      <c r="M367" s="166"/>
      <c r="N367" s="166"/>
      <c r="O367" s="166"/>
      <c r="P367" s="166"/>
      <c r="Q367" s="166"/>
      <c r="R367" s="166"/>
      <c r="S367" s="166"/>
      <c r="T367" s="166"/>
      <c r="U367" s="166"/>
      <c r="V367" s="166"/>
      <c r="W367" s="166"/>
    </row>
    <row r="368" spans="1:23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  <c r="O368" s="166"/>
      <c r="P368" s="166"/>
      <c r="Q368" s="166"/>
      <c r="R368" s="166"/>
      <c r="S368" s="166"/>
      <c r="T368" s="166"/>
      <c r="U368" s="166"/>
      <c r="V368" s="166"/>
      <c r="W368" s="166"/>
    </row>
    <row r="369" spans="1:23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  <c r="T369" s="166"/>
      <c r="U369" s="166"/>
      <c r="V369" s="166"/>
      <c r="W369" s="166"/>
    </row>
    <row r="370" spans="1:23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166"/>
      <c r="L370" s="166"/>
      <c r="M370" s="166"/>
      <c r="N370" s="166"/>
      <c r="O370" s="166"/>
      <c r="P370" s="166"/>
      <c r="Q370" s="166"/>
      <c r="R370" s="166"/>
      <c r="S370" s="166"/>
      <c r="T370" s="166"/>
      <c r="U370" s="166"/>
      <c r="V370" s="166"/>
      <c r="W370" s="166"/>
    </row>
    <row r="371" spans="1:23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166"/>
      <c r="L371" s="166"/>
      <c r="M371" s="166"/>
      <c r="N371" s="166"/>
      <c r="O371" s="166"/>
      <c r="P371" s="166"/>
      <c r="Q371" s="166"/>
      <c r="R371" s="166"/>
      <c r="S371" s="166"/>
      <c r="T371" s="166"/>
      <c r="U371" s="166"/>
      <c r="V371" s="166"/>
      <c r="W371" s="166"/>
    </row>
    <row r="372" spans="1:23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  <c r="Q372" s="166"/>
      <c r="R372" s="166"/>
      <c r="S372" s="166"/>
      <c r="T372" s="166"/>
      <c r="U372" s="166"/>
      <c r="V372" s="166"/>
      <c r="W372" s="166"/>
    </row>
    <row r="373" spans="1:23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166"/>
      <c r="L373" s="166"/>
      <c r="M373" s="166"/>
      <c r="N373" s="166"/>
      <c r="O373" s="166"/>
      <c r="P373" s="166"/>
      <c r="Q373" s="166"/>
      <c r="R373" s="166"/>
      <c r="S373" s="166"/>
      <c r="T373" s="166"/>
      <c r="U373" s="166"/>
      <c r="V373" s="166"/>
      <c r="W373" s="166"/>
    </row>
    <row r="374" spans="1:23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  <c r="T374" s="166"/>
      <c r="U374" s="166"/>
      <c r="V374" s="166"/>
      <c r="W374" s="166"/>
    </row>
    <row r="375" spans="1:23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166"/>
      <c r="L375" s="166"/>
      <c r="M375" s="166"/>
      <c r="N375" s="166"/>
      <c r="O375" s="166"/>
      <c r="P375" s="166"/>
      <c r="Q375" s="166"/>
      <c r="R375" s="166"/>
      <c r="S375" s="166"/>
      <c r="T375" s="166"/>
      <c r="U375" s="166"/>
      <c r="V375" s="166"/>
      <c r="W375" s="166"/>
    </row>
    <row r="376" spans="1:23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166"/>
      <c r="L376" s="166"/>
      <c r="M376" s="166"/>
      <c r="N376" s="166"/>
      <c r="O376" s="166"/>
      <c r="P376" s="166"/>
      <c r="Q376" s="166"/>
      <c r="R376" s="166"/>
      <c r="S376" s="166"/>
      <c r="T376" s="166"/>
      <c r="U376" s="166"/>
      <c r="V376" s="166"/>
      <c r="W376" s="166"/>
    </row>
    <row r="377" spans="1:23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166"/>
      <c r="L377" s="166"/>
      <c r="M377" s="166"/>
      <c r="N377" s="166"/>
      <c r="O377" s="166"/>
      <c r="P377" s="166"/>
      <c r="Q377" s="166"/>
      <c r="R377" s="166"/>
      <c r="S377" s="166"/>
      <c r="T377" s="166"/>
      <c r="U377" s="166"/>
      <c r="V377" s="166"/>
      <c r="W377" s="166"/>
    </row>
    <row r="378" spans="1:23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166"/>
      <c r="L378" s="166"/>
      <c r="M378" s="166"/>
      <c r="N378" s="166"/>
      <c r="O378" s="166"/>
      <c r="P378" s="166"/>
      <c r="Q378" s="166"/>
      <c r="R378" s="166"/>
      <c r="S378" s="166"/>
      <c r="T378" s="166"/>
      <c r="U378" s="166"/>
      <c r="V378" s="166"/>
      <c r="W378" s="166"/>
    </row>
    <row r="379" spans="1:23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166"/>
      <c r="L379" s="166"/>
      <c r="M379" s="166"/>
      <c r="N379" s="166"/>
      <c r="O379" s="166"/>
      <c r="P379" s="166"/>
      <c r="Q379" s="166"/>
      <c r="R379" s="166"/>
      <c r="S379" s="166"/>
      <c r="T379" s="166"/>
      <c r="U379" s="166"/>
      <c r="V379" s="166"/>
      <c r="W379" s="166"/>
    </row>
    <row r="380" spans="1:23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166"/>
      <c r="L380" s="166"/>
      <c r="M380" s="166"/>
      <c r="N380" s="166"/>
      <c r="O380" s="166"/>
      <c r="P380" s="166"/>
      <c r="Q380" s="166"/>
      <c r="R380" s="166"/>
      <c r="S380" s="166"/>
      <c r="T380" s="166"/>
      <c r="U380" s="166"/>
      <c r="V380" s="166"/>
      <c r="W380" s="166"/>
    </row>
    <row r="381" spans="1:23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166"/>
      <c r="L381" s="166"/>
      <c r="M381" s="166"/>
      <c r="N381" s="166"/>
      <c r="O381" s="166"/>
      <c r="P381" s="166"/>
      <c r="Q381" s="166"/>
      <c r="R381" s="166"/>
      <c r="S381" s="166"/>
      <c r="T381" s="166"/>
      <c r="U381" s="166"/>
      <c r="V381" s="166"/>
      <c r="W381" s="166"/>
    </row>
    <row r="382" spans="1:23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166"/>
      <c r="L382" s="166"/>
      <c r="M382" s="166"/>
      <c r="N382" s="166"/>
      <c r="O382" s="166"/>
      <c r="P382" s="166"/>
      <c r="Q382" s="166"/>
      <c r="R382" s="166"/>
      <c r="S382" s="166"/>
      <c r="T382" s="166"/>
      <c r="U382" s="166"/>
      <c r="V382" s="166"/>
      <c r="W382" s="166"/>
    </row>
    <row r="383" spans="1:23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166"/>
      <c r="L383" s="166"/>
      <c r="M383" s="166"/>
      <c r="N383" s="166"/>
      <c r="O383" s="166"/>
      <c r="P383" s="166"/>
      <c r="Q383" s="166"/>
      <c r="R383" s="166"/>
      <c r="S383" s="166"/>
      <c r="T383" s="166"/>
      <c r="U383" s="166"/>
      <c r="V383" s="166"/>
      <c r="W383" s="166"/>
    </row>
    <row r="384" spans="1:23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166"/>
      <c r="L384" s="166"/>
      <c r="M384" s="166"/>
      <c r="N384" s="166"/>
      <c r="O384" s="166"/>
      <c r="P384" s="166"/>
      <c r="Q384" s="166"/>
      <c r="R384" s="166"/>
      <c r="S384" s="166"/>
      <c r="T384" s="166"/>
      <c r="U384" s="166"/>
      <c r="V384" s="166"/>
      <c r="W384" s="166"/>
    </row>
    <row r="385" spans="1:23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166"/>
      <c r="L385" s="166"/>
      <c r="M385" s="166"/>
      <c r="N385" s="166"/>
      <c r="O385" s="166"/>
      <c r="P385" s="166"/>
      <c r="Q385" s="166"/>
      <c r="R385" s="166"/>
      <c r="S385" s="166"/>
      <c r="T385" s="166"/>
      <c r="U385" s="166"/>
      <c r="V385" s="166"/>
      <c r="W385" s="166"/>
    </row>
    <row r="386" spans="1:23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166"/>
      <c r="L386" s="166"/>
      <c r="M386" s="166"/>
      <c r="N386" s="166"/>
      <c r="O386" s="166"/>
      <c r="P386" s="166"/>
      <c r="Q386" s="166"/>
      <c r="R386" s="166"/>
      <c r="S386" s="166"/>
      <c r="T386" s="166"/>
      <c r="U386" s="166"/>
      <c r="V386" s="166"/>
      <c r="W386" s="166"/>
    </row>
    <row r="387" spans="1:23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166"/>
      <c r="L387" s="166"/>
      <c r="M387" s="166"/>
      <c r="N387" s="166"/>
      <c r="O387" s="166"/>
      <c r="P387" s="166"/>
      <c r="Q387" s="166"/>
      <c r="R387" s="166"/>
      <c r="S387" s="166"/>
      <c r="T387" s="166"/>
      <c r="U387" s="166"/>
      <c r="V387" s="166"/>
      <c r="W387" s="166"/>
    </row>
    <row r="388" spans="1:23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166"/>
      <c r="L388" s="166"/>
      <c r="M388" s="166"/>
      <c r="N388" s="166"/>
      <c r="O388" s="166"/>
      <c r="P388" s="166"/>
      <c r="Q388" s="166"/>
      <c r="R388" s="166"/>
      <c r="S388" s="166"/>
      <c r="T388" s="166"/>
      <c r="U388" s="166"/>
      <c r="V388" s="166"/>
      <c r="W388" s="166"/>
    </row>
    <row r="389" spans="1:23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166"/>
      <c r="L389" s="166"/>
      <c r="M389" s="166"/>
      <c r="N389" s="166"/>
      <c r="O389" s="166"/>
      <c r="P389" s="166"/>
      <c r="Q389" s="166"/>
      <c r="R389" s="166"/>
      <c r="S389" s="166"/>
      <c r="T389" s="166"/>
      <c r="U389" s="166"/>
      <c r="V389" s="166"/>
      <c r="W389" s="166"/>
    </row>
    <row r="390" spans="1:23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166"/>
      <c r="L390" s="166"/>
      <c r="M390" s="166"/>
      <c r="N390" s="166"/>
      <c r="O390" s="166"/>
      <c r="P390" s="166"/>
      <c r="Q390" s="166"/>
      <c r="R390" s="166"/>
      <c r="S390" s="166"/>
      <c r="T390" s="166"/>
      <c r="U390" s="166"/>
      <c r="V390" s="166"/>
      <c r="W390" s="166"/>
    </row>
    <row r="391" spans="1:23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166"/>
      <c r="L391" s="166"/>
      <c r="M391" s="166"/>
      <c r="N391" s="166"/>
      <c r="O391" s="166"/>
      <c r="P391" s="166"/>
      <c r="Q391" s="166"/>
      <c r="R391" s="166"/>
      <c r="S391" s="166"/>
      <c r="T391" s="166"/>
      <c r="U391" s="166"/>
      <c r="V391" s="166"/>
      <c r="W391" s="166"/>
    </row>
    <row r="392" spans="1:23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166"/>
      <c r="L392" s="166"/>
      <c r="M392" s="166"/>
      <c r="N392" s="166"/>
      <c r="O392" s="166"/>
      <c r="P392" s="166"/>
      <c r="Q392" s="166"/>
      <c r="R392" s="166"/>
      <c r="S392" s="166"/>
      <c r="T392" s="166"/>
      <c r="U392" s="166"/>
      <c r="V392" s="166"/>
      <c r="W392" s="166"/>
    </row>
    <row r="393" spans="1:23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  <c r="P393" s="166"/>
      <c r="Q393" s="166"/>
      <c r="R393" s="166"/>
      <c r="S393" s="166"/>
      <c r="T393" s="166"/>
      <c r="U393" s="166"/>
      <c r="V393" s="166"/>
      <c r="W393" s="166"/>
    </row>
    <row r="394" spans="1:23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166"/>
      <c r="L394" s="166"/>
      <c r="M394" s="166"/>
      <c r="N394" s="166"/>
      <c r="O394" s="166"/>
      <c r="P394" s="166"/>
      <c r="Q394" s="166"/>
      <c r="R394" s="166"/>
      <c r="S394" s="166"/>
      <c r="T394" s="166"/>
      <c r="U394" s="166"/>
      <c r="V394" s="166"/>
      <c r="W394" s="166"/>
    </row>
    <row r="395" spans="1:23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166"/>
      <c r="L395" s="166"/>
      <c r="M395" s="166"/>
      <c r="N395" s="166"/>
      <c r="O395" s="166"/>
      <c r="P395" s="166"/>
      <c r="Q395" s="166"/>
      <c r="R395" s="166"/>
      <c r="S395" s="166"/>
      <c r="T395" s="166"/>
      <c r="U395" s="166"/>
      <c r="V395" s="166"/>
      <c r="W395" s="166"/>
    </row>
    <row r="396" spans="1:23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166"/>
      <c r="L396" s="166"/>
      <c r="M396" s="166"/>
      <c r="N396" s="166"/>
      <c r="O396" s="166"/>
      <c r="P396" s="166"/>
      <c r="Q396" s="166"/>
      <c r="R396" s="166"/>
      <c r="S396" s="166"/>
      <c r="T396" s="166"/>
      <c r="U396" s="166"/>
      <c r="V396" s="166"/>
      <c r="W396" s="166"/>
    </row>
    <row r="397" spans="1:23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166"/>
      <c r="L397" s="166"/>
      <c r="M397" s="166"/>
      <c r="N397" s="166"/>
      <c r="O397" s="166"/>
      <c r="P397" s="166"/>
      <c r="Q397" s="166"/>
      <c r="R397" s="166"/>
      <c r="S397" s="166"/>
      <c r="T397" s="166"/>
      <c r="U397" s="166"/>
      <c r="V397" s="166"/>
      <c r="W397" s="166"/>
    </row>
    <row r="398" spans="1:23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  <c r="Q398" s="166"/>
      <c r="R398" s="166"/>
      <c r="S398" s="166"/>
      <c r="T398" s="166"/>
      <c r="U398" s="166"/>
      <c r="V398" s="166"/>
      <c r="W398" s="166"/>
    </row>
    <row r="399" spans="1:23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  <c r="S399" s="166"/>
      <c r="T399" s="166"/>
      <c r="U399" s="166"/>
      <c r="V399" s="166"/>
      <c r="W399" s="166"/>
    </row>
    <row r="400" spans="1:23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166"/>
      <c r="L400" s="166"/>
      <c r="M400" s="166"/>
      <c r="N400" s="166"/>
      <c r="O400" s="166"/>
      <c r="P400" s="166"/>
      <c r="Q400" s="166"/>
      <c r="R400" s="166"/>
      <c r="S400" s="166"/>
      <c r="T400" s="166"/>
      <c r="U400" s="166"/>
      <c r="V400" s="166"/>
      <c r="W400" s="166"/>
    </row>
    <row r="401" spans="1:23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166"/>
      <c r="L401" s="166"/>
      <c r="M401" s="166"/>
      <c r="N401" s="166"/>
      <c r="O401" s="166"/>
      <c r="P401" s="166"/>
      <c r="Q401" s="166"/>
      <c r="R401" s="166"/>
      <c r="S401" s="166"/>
      <c r="T401" s="166"/>
      <c r="U401" s="166"/>
      <c r="V401" s="166"/>
      <c r="W401" s="166"/>
    </row>
    <row r="402" spans="1:23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166"/>
      <c r="L402" s="166"/>
      <c r="M402" s="166"/>
      <c r="N402" s="166"/>
      <c r="O402" s="166"/>
      <c r="P402" s="166"/>
      <c r="Q402" s="166"/>
      <c r="R402" s="166"/>
      <c r="S402" s="166"/>
      <c r="T402" s="166"/>
      <c r="U402" s="166"/>
      <c r="V402" s="166"/>
      <c r="W402" s="166"/>
    </row>
    <row r="403" spans="1:23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166"/>
      <c r="L403" s="166"/>
      <c r="M403" s="166"/>
      <c r="N403" s="166"/>
      <c r="O403" s="166"/>
      <c r="P403" s="166"/>
      <c r="Q403" s="166"/>
      <c r="R403" s="166"/>
      <c r="S403" s="166"/>
      <c r="T403" s="166"/>
      <c r="U403" s="166"/>
      <c r="V403" s="166"/>
      <c r="W403" s="166"/>
    </row>
    <row r="404" spans="1:23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166"/>
      <c r="L404" s="166"/>
      <c r="M404" s="166"/>
      <c r="N404" s="166"/>
      <c r="O404" s="166"/>
      <c r="P404" s="166"/>
      <c r="Q404" s="166"/>
      <c r="R404" s="166"/>
      <c r="S404" s="166"/>
      <c r="T404" s="166"/>
      <c r="U404" s="166"/>
      <c r="V404" s="166"/>
      <c r="W404" s="166"/>
    </row>
    <row r="405" spans="1:23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166"/>
      <c r="L405" s="166"/>
      <c r="M405" s="166"/>
      <c r="N405" s="166"/>
      <c r="O405" s="166"/>
      <c r="P405" s="166"/>
      <c r="Q405" s="166"/>
      <c r="R405" s="166"/>
      <c r="S405" s="166"/>
      <c r="T405" s="166"/>
      <c r="U405" s="166"/>
      <c r="V405" s="166"/>
      <c r="W405" s="166"/>
    </row>
    <row r="406" spans="1:23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166"/>
      <c r="L406" s="166"/>
      <c r="M406" s="166"/>
      <c r="N406" s="166"/>
      <c r="O406" s="166"/>
      <c r="P406" s="166"/>
      <c r="Q406" s="166"/>
      <c r="R406" s="166"/>
      <c r="S406" s="166"/>
      <c r="T406" s="166"/>
      <c r="U406" s="166"/>
      <c r="V406" s="166"/>
      <c r="W406" s="166"/>
    </row>
    <row r="407" spans="1:23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166"/>
      <c r="L407" s="166"/>
      <c r="M407" s="166"/>
      <c r="N407" s="166"/>
      <c r="O407" s="166"/>
      <c r="P407" s="166"/>
      <c r="Q407" s="166"/>
      <c r="R407" s="166"/>
      <c r="S407" s="166"/>
      <c r="T407" s="166"/>
      <c r="U407" s="166"/>
      <c r="V407" s="166"/>
      <c r="W407" s="166"/>
    </row>
    <row r="408" spans="1:23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166"/>
      <c r="L408" s="166"/>
      <c r="M408" s="166"/>
      <c r="N408" s="166"/>
      <c r="O408" s="166"/>
      <c r="P408" s="166"/>
      <c r="Q408" s="166"/>
      <c r="R408" s="166"/>
      <c r="S408" s="166"/>
      <c r="T408" s="166"/>
      <c r="U408" s="166"/>
      <c r="V408" s="166"/>
      <c r="W408" s="166"/>
    </row>
    <row r="409" spans="1:23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166"/>
      <c r="L409" s="166"/>
      <c r="M409" s="166"/>
      <c r="N409" s="166"/>
      <c r="O409" s="166"/>
      <c r="P409" s="166"/>
      <c r="Q409" s="166"/>
      <c r="R409" s="166"/>
      <c r="S409" s="166"/>
      <c r="T409" s="166"/>
      <c r="U409" s="166"/>
      <c r="V409" s="166"/>
      <c r="W409" s="166"/>
    </row>
    <row r="410" spans="1:23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166"/>
      <c r="L410" s="166"/>
      <c r="M410" s="166"/>
      <c r="N410" s="166"/>
      <c r="O410" s="166"/>
      <c r="P410" s="166"/>
      <c r="Q410" s="166"/>
      <c r="R410" s="166"/>
      <c r="S410" s="166"/>
      <c r="T410" s="166"/>
      <c r="U410" s="166"/>
      <c r="V410" s="166"/>
      <c r="W410" s="166"/>
    </row>
    <row r="411" spans="1:23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166"/>
      <c r="L411" s="166"/>
      <c r="M411" s="166"/>
      <c r="N411" s="166"/>
      <c r="O411" s="166"/>
      <c r="P411" s="166"/>
      <c r="Q411" s="166"/>
      <c r="R411" s="166"/>
      <c r="S411" s="166"/>
      <c r="T411" s="166"/>
      <c r="U411" s="166"/>
      <c r="V411" s="166"/>
      <c r="W411" s="166"/>
    </row>
    <row r="412" spans="1:23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166"/>
      <c r="L412" s="166"/>
      <c r="M412" s="166"/>
      <c r="N412" s="166"/>
      <c r="O412" s="166"/>
      <c r="P412" s="166"/>
      <c r="Q412" s="166"/>
      <c r="R412" s="166"/>
      <c r="S412" s="166"/>
      <c r="T412" s="166"/>
      <c r="U412" s="166"/>
      <c r="V412" s="166"/>
      <c r="W412" s="166"/>
    </row>
    <row r="413" spans="1:23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  <c r="T413" s="166"/>
      <c r="U413" s="166"/>
      <c r="V413" s="166"/>
      <c r="W413" s="166"/>
    </row>
    <row r="414" spans="1:23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166"/>
      <c r="L414" s="166"/>
      <c r="M414" s="166"/>
      <c r="N414" s="166"/>
      <c r="O414" s="166"/>
      <c r="P414" s="166"/>
      <c r="Q414" s="166"/>
      <c r="R414" s="166"/>
      <c r="S414" s="166"/>
      <c r="T414" s="166"/>
      <c r="U414" s="166"/>
      <c r="V414" s="166"/>
      <c r="W414" s="166"/>
    </row>
    <row r="415" spans="1:23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  <c r="T415" s="166"/>
      <c r="U415" s="166"/>
      <c r="V415" s="166"/>
      <c r="W415" s="166"/>
    </row>
    <row r="416" spans="1:23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166"/>
      <c r="L416" s="166"/>
      <c r="M416" s="166"/>
      <c r="N416" s="166"/>
      <c r="O416" s="166"/>
      <c r="P416" s="166"/>
      <c r="Q416" s="166"/>
      <c r="R416" s="166"/>
      <c r="S416" s="166"/>
      <c r="T416" s="166"/>
      <c r="U416" s="166"/>
      <c r="V416" s="166"/>
      <c r="W416" s="166"/>
    </row>
    <row r="417" spans="1:23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166"/>
      <c r="L417" s="166"/>
      <c r="M417" s="166"/>
      <c r="N417" s="166"/>
      <c r="O417" s="166"/>
      <c r="P417" s="166"/>
      <c r="Q417" s="166"/>
      <c r="R417" s="166"/>
      <c r="S417" s="166"/>
      <c r="T417" s="166"/>
      <c r="U417" s="166"/>
      <c r="V417" s="166"/>
      <c r="W417" s="166"/>
    </row>
    <row r="418" spans="1:23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166"/>
      <c r="L418" s="166"/>
      <c r="M418" s="166"/>
      <c r="N418" s="166"/>
      <c r="O418" s="166"/>
      <c r="P418" s="166"/>
      <c r="Q418" s="166"/>
      <c r="R418" s="166"/>
      <c r="S418" s="166"/>
      <c r="T418" s="166"/>
      <c r="U418" s="166"/>
      <c r="V418" s="166"/>
      <c r="W418" s="166"/>
    </row>
    <row r="419" spans="1:23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166"/>
      <c r="L419" s="166"/>
      <c r="M419" s="166"/>
      <c r="N419" s="166"/>
      <c r="O419" s="166"/>
      <c r="P419" s="166"/>
      <c r="Q419" s="166"/>
      <c r="R419" s="166"/>
      <c r="S419" s="166"/>
      <c r="T419" s="166"/>
      <c r="U419" s="166"/>
      <c r="V419" s="166"/>
      <c r="W419" s="166"/>
    </row>
    <row r="420" spans="1:23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166"/>
      <c r="L420" s="166"/>
      <c r="M420" s="166"/>
      <c r="N420" s="166"/>
      <c r="O420" s="166"/>
      <c r="P420" s="166"/>
      <c r="Q420" s="166"/>
      <c r="R420" s="166"/>
      <c r="S420" s="166"/>
      <c r="T420" s="166"/>
      <c r="U420" s="166"/>
      <c r="V420" s="166"/>
      <c r="W420" s="166"/>
    </row>
    <row r="421" spans="1:23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166"/>
      <c r="L421" s="166"/>
      <c r="M421" s="166"/>
      <c r="N421" s="166"/>
      <c r="O421" s="166"/>
      <c r="P421" s="166"/>
      <c r="Q421" s="166"/>
      <c r="R421" s="166"/>
      <c r="S421" s="166"/>
      <c r="T421" s="166"/>
      <c r="U421" s="166"/>
      <c r="V421" s="166"/>
      <c r="W421" s="166"/>
    </row>
    <row r="422" spans="1:23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166"/>
      <c r="L422" s="166"/>
      <c r="M422" s="166"/>
      <c r="N422" s="166"/>
      <c r="O422" s="166"/>
      <c r="P422" s="166"/>
      <c r="Q422" s="166"/>
      <c r="R422" s="166"/>
      <c r="S422" s="166"/>
      <c r="T422" s="166"/>
      <c r="U422" s="166"/>
      <c r="V422" s="166"/>
      <c r="W422" s="166"/>
    </row>
    <row r="423" spans="1:23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  <c r="S423" s="166"/>
      <c r="T423" s="166"/>
      <c r="U423" s="166"/>
      <c r="V423" s="166"/>
      <c r="W423" s="166"/>
    </row>
    <row r="424" spans="1:23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  <c r="T424" s="166"/>
      <c r="U424" s="166"/>
      <c r="V424" s="166"/>
      <c r="W424" s="166"/>
    </row>
    <row r="425" spans="1:23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166"/>
      <c r="L425" s="166"/>
      <c r="M425" s="166"/>
      <c r="N425" s="166"/>
      <c r="O425" s="166"/>
      <c r="P425" s="166"/>
      <c r="Q425" s="166"/>
      <c r="R425" s="166"/>
      <c r="S425" s="166"/>
      <c r="T425" s="166"/>
      <c r="U425" s="166"/>
      <c r="V425" s="166"/>
      <c r="W425" s="166"/>
    </row>
    <row r="426" spans="1:23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166"/>
      <c r="L426" s="166"/>
      <c r="M426" s="166"/>
      <c r="N426" s="166"/>
      <c r="O426" s="166"/>
      <c r="P426" s="166"/>
      <c r="Q426" s="166"/>
      <c r="R426" s="166"/>
      <c r="S426" s="166"/>
      <c r="T426" s="166"/>
      <c r="U426" s="166"/>
      <c r="V426" s="166"/>
      <c r="W426" s="166"/>
    </row>
    <row r="427" spans="1:23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166"/>
      <c r="L427" s="166"/>
      <c r="M427" s="166"/>
      <c r="N427" s="166"/>
      <c r="O427" s="166"/>
      <c r="P427" s="166"/>
      <c r="Q427" s="166"/>
      <c r="R427" s="166"/>
      <c r="S427" s="166"/>
      <c r="T427" s="166"/>
      <c r="U427" s="166"/>
      <c r="V427" s="166"/>
      <c r="W427" s="166"/>
    </row>
    <row r="428" spans="1:23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166"/>
      <c r="L428" s="166"/>
      <c r="M428" s="166"/>
      <c r="N428" s="166"/>
      <c r="O428" s="166"/>
      <c r="P428" s="166"/>
      <c r="Q428" s="166"/>
      <c r="R428" s="166"/>
      <c r="S428" s="166"/>
      <c r="T428" s="166"/>
      <c r="U428" s="166"/>
      <c r="V428" s="166"/>
      <c r="W428" s="166"/>
    </row>
    <row r="429" spans="1:23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166"/>
      <c r="L429" s="166"/>
      <c r="M429" s="166"/>
      <c r="N429" s="166"/>
      <c r="O429" s="166"/>
      <c r="P429" s="166"/>
      <c r="Q429" s="166"/>
      <c r="R429" s="166"/>
      <c r="S429" s="166"/>
      <c r="T429" s="166"/>
      <c r="U429" s="166"/>
      <c r="V429" s="166"/>
      <c r="W429" s="166"/>
    </row>
    <row r="430" spans="1:23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166"/>
      <c r="L430" s="166"/>
      <c r="M430" s="166"/>
      <c r="N430" s="166"/>
      <c r="O430" s="166"/>
      <c r="P430" s="166"/>
      <c r="Q430" s="166"/>
      <c r="R430" s="166"/>
      <c r="S430" s="166"/>
      <c r="T430" s="166"/>
      <c r="U430" s="166"/>
      <c r="V430" s="166"/>
      <c r="W430" s="166"/>
    </row>
    <row r="431" spans="1:23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166"/>
      <c r="L431" s="166"/>
      <c r="M431" s="166"/>
      <c r="N431" s="166"/>
      <c r="O431" s="166"/>
      <c r="P431" s="166"/>
      <c r="Q431" s="166"/>
      <c r="R431" s="166"/>
      <c r="S431" s="166"/>
      <c r="T431" s="166"/>
      <c r="U431" s="166"/>
      <c r="V431" s="166"/>
      <c r="W431" s="166"/>
    </row>
    <row r="432" spans="1:23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166"/>
      <c r="L432" s="166"/>
      <c r="M432" s="166"/>
      <c r="N432" s="166"/>
      <c r="O432" s="166"/>
      <c r="P432" s="166"/>
      <c r="Q432" s="166"/>
      <c r="R432" s="166"/>
      <c r="S432" s="166"/>
      <c r="T432" s="166"/>
      <c r="U432" s="166"/>
      <c r="V432" s="166"/>
      <c r="W432" s="166"/>
    </row>
    <row r="433" spans="1:23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166"/>
      <c r="L433" s="166"/>
      <c r="M433" s="166"/>
      <c r="N433" s="166"/>
      <c r="O433" s="166"/>
      <c r="P433" s="166"/>
      <c r="Q433" s="166"/>
      <c r="R433" s="166"/>
      <c r="S433" s="166"/>
      <c r="T433" s="166"/>
      <c r="U433" s="166"/>
      <c r="V433" s="166"/>
      <c r="W433" s="166"/>
    </row>
    <row r="434" spans="1:23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  <c r="T434" s="166"/>
      <c r="U434" s="166"/>
      <c r="V434" s="166"/>
      <c r="W434" s="166"/>
    </row>
    <row r="435" spans="1:23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166"/>
      <c r="L435" s="166"/>
      <c r="M435" s="166"/>
      <c r="N435" s="166"/>
      <c r="O435" s="166"/>
      <c r="P435" s="166"/>
      <c r="Q435" s="166"/>
      <c r="R435" s="166"/>
      <c r="S435" s="166"/>
      <c r="T435" s="166"/>
      <c r="U435" s="166"/>
      <c r="V435" s="166"/>
      <c r="W435" s="166"/>
    </row>
    <row r="436" spans="1:23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166"/>
      <c r="L436" s="166"/>
      <c r="M436" s="166"/>
      <c r="N436" s="166"/>
      <c r="O436" s="166"/>
      <c r="P436" s="166"/>
      <c r="Q436" s="166"/>
      <c r="R436" s="166"/>
      <c r="S436" s="166"/>
      <c r="T436" s="166"/>
      <c r="U436" s="166"/>
      <c r="V436" s="166"/>
      <c r="W436" s="166"/>
    </row>
    <row r="437" spans="1:23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166"/>
      <c r="L437" s="166"/>
      <c r="M437" s="166"/>
      <c r="N437" s="166"/>
      <c r="O437" s="166"/>
      <c r="P437" s="166"/>
      <c r="Q437" s="166"/>
      <c r="R437" s="166"/>
      <c r="S437" s="166"/>
      <c r="T437" s="166"/>
      <c r="U437" s="166"/>
      <c r="V437" s="166"/>
      <c r="W437" s="166"/>
    </row>
    <row r="438" spans="1:23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166"/>
      <c r="L438" s="166"/>
      <c r="M438" s="166"/>
      <c r="N438" s="166"/>
      <c r="O438" s="166"/>
      <c r="P438" s="166"/>
      <c r="Q438" s="166"/>
      <c r="R438" s="166"/>
      <c r="S438" s="166"/>
      <c r="T438" s="166"/>
      <c r="U438" s="166"/>
      <c r="V438" s="166"/>
      <c r="W438" s="166"/>
    </row>
    <row r="439" spans="1:23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166"/>
      <c r="L439" s="166"/>
      <c r="M439" s="166"/>
      <c r="N439" s="166"/>
      <c r="O439" s="166"/>
      <c r="P439" s="166"/>
      <c r="Q439" s="166"/>
      <c r="R439" s="166"/>
      <c r="S439" s="166"/>
      <c r="T439" s="166"/>
      <c r="U439" s="166"/>
      <c r="V439" s="166"/>
      <c r="W439" s="166"/>
    </row>
    <row r="440" spans="1:23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166"/>
      <c r="L440" s="166"/>
      <c r="M440" s="166"/>
      <c r="N440" s="166"/>
      <c r="O440" s="166"/>
      <c r="P440" s="166"/>
      <c r="Q440" s="166"/>
      <c r="R440" s="166"/>
      <c r="S440" s="166"/>
      <c r="T440" s="166"/>
      <c r="U440" s="166"/>
      <c r="V440" s="166"/>
      <c r="W440" s="166"/>
    </row>
    <row r="441" spans="1:23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166"/>
      <c r="L441" s="166"/>
      <c r="M441" s="166"/>
      <c r="N441" s="166"/>
      <c r="O441" s="166"/>
      <c r="P441" s="166"/>
      <c r="Q441" s="166"/>
      <c r="R441" s="166"/>
      <c r="S441" s="166"/>
      <c r="T441" s="166"/>
      <c r="U441" s="166"/>
      <c r="V441" s="166"/>
      <c r="W441" s="166"/>
    </row>
    <row r="442" spans="1:23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166"/>
      <c r="L442" s="166"/>
      <c r="M442" s="166"/>
      <c r="N442" s="166"/>
      <c r="O442" s="166"/>
      <c r="P442" s="166"/>
      <c r="Q442" s="166"/>
      <c r="R442" s="166"/>
      <c r="S442" s="166"/>
      <c r="T442" s="166"/>
      <c r="U442" s="166"/>
      <c r="V442" s="166"/>
      <c r="W442" s="166"/>
    </row>
    <row r="443" spans="1:23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166"/>
      <c r="L443" s="166"/>
      <c r="M443" s="166"/>
      <c r="N443" s="166"/>
      <c r="O443" s="166"/>
      <c r="P443" s="166"/>
      <c r="Q443" s="166"/>
      <c r="R443" s="166"/>
      <c r="S443" s="166"/>
      <c r="T443" s="166"/>
      <c r="U443" s="166"/>
      <c r="V443" s="166"/>
      <c r="W443" s="166"/>
    </row>
    <row r="444" spans="1:23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166"/>
      <c r="L444" s="166"/>
      <c r="M444" s="166"/>
      <c r="N444" s="166"/>
      <c r="O444" s="166"/>
      <c r="P444" s="166"/>
      <c r="Q444" s="166"/>
      <c r="R444" s="166"/>
      <c r="S444" s="166"/>
      <c r="T444" s="166"/>
      <c r="U444" s="166"/>
      <c r="V444" s="166"/>
      <c r="W444" s="166"/>
    </row>
    <row r="445" spans="1:23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166"/>
      <c r="L445" s="166"/>
      <c r="M445" s="166"/>
      <c r="N445" s="166"/>
      <c r="O445" s="166"/>
      <c r="P445" s="166"/>
      <c r="Q445" s="166"/>
      <c r="R445" s="166"/>
      <c r="S445" s="166"/>
      <c r="T445" s="166"/>
      <c r="U445" s="166"/>
      <c r="V445" s="166"/>
      <c r="W445" s="166"/>
    </row>
    <row r="446" spans="1:23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166"/>
      <c r="L446" s="166"/>
      <c r="M446" s="166"/>
      <c r="N446" s="166"/>
      <c r="O446" s="166"/>
      <c r="P446" s="166"/>
      <c r="Q446" s="166"/>
      <c r="R446" s="166"/>
      <c r="S446" s="166"/>
      <c r="T446" s="166"/>
      <c r="U446" s="166"/>
      <c r="V446" s="166"/>
      <c r="W446" s="166"/>
    </row>
    <row r="447" spans="1:23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166"/>
      <c r="L447" s="166"/>
      <c r="M447" s="166"/>
      <c r="N447" s="166"/>
      <c r="O447" s="166"/>
      <c r="P447" s="166"/>
      <c r="Q447" s="166"/>
      <c r="R447" s="166"/>
      <c r="S447" s="166"/>
      <c r="T447" s="166"/>
      <c r="U447" s="166"/>
      <c r="V447" s="166"/>
      <c r="W447" s="166"/>
    </row>
    <row r="448" spans="1:23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  <c r="T448" s="166"/>
      <c r="U448" s="166"/>
      <c r="V448" s="166"/>
      <c r="W448" s="166"/>
    </row>
    <row r="449" spans="1:23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166"/>
      <c r="L449" s="166"/>
      <c r="M449" s="166"/>
      <c r="N449" s="166"/>
      <c r="O449" s="166"/>
      <c r="P449" s="166"/>
      <c r="Q449" s="166"/>
      <c r="R449" s="166"/>
      <c r="S449" s="166"/>
      <c r="T449" s="166"/>
      <c r="U449" s="166"/>
      <c r="V449" s="166"/>
      <c r="W449" s="166"/>
    </row>
    <row r="450" spans="1:23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166"/>
      <c r="L450" s="166"/>
      <c r="M450" s="166"/>
      <c r="N450" s="166"/>
      <c r="O450" s="166"/>
      <c r="P450" s="166"/>
      <c r="Q450" s="166"/>
      <c r="R450" s="166"/>
      <c r="S450" s="166"/>
      <c r="T450" s="166"/>
      <c r="U450" s="166"/>
      <c r="V450" s="166"/>
      <c r="W450" s="166"/>
    </row>
    <row r="451" spans="1:23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166"/>
      <c r="L451" s="166"/>
      <c r="M451" s="166"/>
      <c r="N451" s="166"/>
      <c r="O451" s="166"/>
      <c r="P451" s="166"/>
      <c r="Q451" s="166"/>
      <c r="R451" s="166"/>
      <c r="S451" s="166"/>
      <c r="T451" s="166"/>
      <c r="U451" s="166"/>
      <c r="V451" s="166"/>
      <c r="W451" s="166"/>
    </row>
    <row r="452" spans="1:23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166"/>
      <c r="L452" s="166"/>
      <c r="M452" s="166"/>
      <c r="N452" s="166"/>
      <c r="O452" s="166"/>
      <c r="P452" s="166"/>
      <c r="Q452" s="166"/>
      <c r="R452" s="166"/>
      <c r="S452" s="166"/>
      <c r="T452" s="166"/>
      <c r="U452" s="166"/>
      <c r="V452" s="166"/>
      <c r="W452" s="166"/>
    </row>
    <row r="453" spans="1:23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166"/>
      <c r="L453" s="166"/>
      <c r="M453" s="166"/>
      <c r="N453" s="166"/>
      <c r="O453" s="166"/>
      <c r="P453" s="166"/>
      <c r="Q453" s="166"/>
      <c r="R453" s="166"/>
      <c r="S453" s="166"/>
      <c r="T453" s="166"/>
      <c r="U453" s="166"/>
      <c r="V453" s="166"/>
      <c r="W453" s="166"/>
    </row>
    <row r="454" spans="1:23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  <c r="P454" s="166"/>
      <c r="Q454" s="166"/>
      <c r="R454" s="166"/>
      <c r="S454" s="166"/>
      <c r="T454" s="166"/>
      <c r="U454" s="166"/>
      <c r="V454" s="166"/>
      <c r="W454" s="166"/>
    </row>
    <row r="455" spans="1:23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  <c r="T455" s="166"/>
      <c r="U455" s="166"/>
      <c r="V455" s="166"/>
      <c r="W455" s="166"/>
    </row>
    <row r="456" spans="1:23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166"/>
      <c r="L456" s="166"/>
      <c r="M456" s="166"/>
      <c r="N456" s="166"/>
      <c r="O456" s="166"/>
      <c r="P456" s="166"/>
      <c r="Q456" s="166"/>
      <c r="R456" s="166"/>
      <c r="S456" s="166"/>
      <c r="T456" s="166"/>
      <c r="U456" s="166"/>
      <c r="V456" s="166"/>
      <c r="W456" s="166"/>
    </row>
    <row r="457" spans="1:23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  <c r="T457" s="166"/>
      <c r="U457" s="166"/>
      <c r="V457" s="166"/>
      <c r="W457" s="166"/>
    </row>
    <row r="458" spans="1:23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166"/>
      <c r="L458" s="166"/>
      <c r="M458" s="166"/>
      <c r="N458" s="166"/>
      <c r="O458" s="166"/>
      <c r="P458" s="166"/>
      <c r="Q458" s="166"/>
      <c r="R458" s="166"/>
      <c r="S458" s="166"/>
      <c r="T458" s="166"/>
      <c r="U458" s="166"/>
      <c r="V458" s="166"/>
      <c r="W458" s="166"/>
    </row>
    <row r="459" spans="1:23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166"/>
      <c r="L459" s="166"/>
      <c r="M459" s="166"/>
      <c r="N459" s="166"/>
      <c r="O459" s="166"/>
      <c r="P459" s="166"/>
      <c r="Q459" s="166"/>
      <c r="R459" s="166"/>
      <c r="S459" s="166"/>
      <c r="T459" s="166"/>
      <c r="U459" s="166"/>
      <c r="V459" s="166"/>
      <c r="W459" s="166"/>
    </row>
    <row r="460" spans="1:23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166"/>
      <c r="L460" s="166"/>
      <c r="M460" s="166"/>
      <c r="N460" s="166"/>
      <c r="O460" s="166"/>
      <c r="P460" s="166"/>
      <c r="Q460" s="166"/>
      <c r="R460" s="166"/>
      <c r="S460" s="166"/>
      <c r="T460" s="166"/>
      <c r="U460" s="166"/>
      <c r="V460" s="166"/>
      <c r="W460" s="166"/>
    </row>
    <row r="461" spans="1:23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166"/>
      <c r="L461" s="166"/>
      <c r="M461" s="166"/>
      <c r="N461" s="166"/>
      <c r="O461" s="166"/>
      <c r="P461" s="166"/>
      <c r="Q461" s="166"/>
      <c r="R461" s="166"/>
      <c r="S461" s="166"/>
      <c r="T461" s="166"/>
      <c r="U461" s="166"/>
      <c r="V461" s="166"/>
      <c r="W461" s="166"/>
    </row>
    <row r="462" spans="1:23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166"/>
      <c r="L462" s="166"/>
      <c r="M462" s="166"/>
      <c r="N462" s="166"/>
      <c r="O462" s="166"/>
      <c r="P462" s="166"/>
      <c r="Q462" s="166"/>
      <c r="R462" s="166"/>
      <c r="S462" s="166"/>
      <c r="T462" s="166"/>
      <c r="U462" s="166"/>
      <c r="V462" s="166"/>
      <c r="W462" s="166"/>
    </row>
    <row r="463" spans="1:23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166"/>
      <c r="L463" s="166"/>
      <c r="M463" s="166"/>
      <c r="N463" s="166"/>
      <c r="O463" s="166"/>
      <c r="P463" s="166"/>
      <c r="Q463" s="166"/>
      <c r="R463" s="166"/>
      <c r="S463" s="166"/>
      <c r="T463" s="166"/>
      <c r="U463" s="166"/>
      <c r="V463" s="166"/>
      <c r="W463" s="166"/>
    </row>
    <row r="464" spans="1:23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166"/>
      <c r="L464" s="166"/>
      <c r="M464" s="166"/>
      <c r="N464" s="166"/>
      <c r="O464" s="166"/>
      <c r="P464" s="166"/>
      <c r="Q464" s="166"/>
      <c r="R464" s="166"/>
      <c r="S464" s="166"/>
      <c r="T464" s="166"/>
      <c r="U464" s="166"/>
      <c r="V464" s="166"/>
      <c r="W464" s="166"/>
    </row>
    <row r="465" spans="1:23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166"/>
      <c r="L465" s="166"/>
      <c r="M465" s="166"/>
      <c r="N465" s="166"/>
      <c r="O465" s="166"/>
      <c r="P465" s="166"/>
      <c r="Q465" s="166"/>
      <c r="R465" s="166"/>
      <c r="S465" s="166"/>
      <c r="T465" s="166"/>
      <c r="U465" s="166"/>
      <c r="V465" s="166"/>
      <c r="W465" s="166"/>
    </row>
    <row r="466" spans="1:23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166"/>
      <c r="L466" s="166"/>
      <c r="M466" s="166"/>
      <c r="N466" s="166"/>
      <c r="O466" s="166"/>
      <c r="P466" s="166"/>
      <c r="Q466" s="166"/>
      <c r="R466" s="166"/>
      <c r="S466" s="166"/>
      <c r="T466" s="166"/>
      <c r="U466" s="166"/>
      <c r="V466" s="166"/>
      <c r="W466" s="166"/>
    </row>
    <row r="467" spans="1:23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166"/>
      <c r="L467" s="166"/>
      <c r="M467" s="166"/>
      <c r="N467" s="166"/>
      <c r="O467" s="166"/>
      <c r="P467" s="166"/>
      <c r="Q467" s="166"/>
      <c r="R467" s="166"/>
      <c r="S467" s="166"/>
      <c r="T467" s="166"/>
      <c r="U467" s="166"/>
      <c r="V467" s="166"/>
      <c r="W467" s="166"/>
    </row>
    <row r="468" spans="1:23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166"/>
      <c r="L468" s="166"/>
      <c r="M468" s="166"/>
      <c r="N468" s="166"/>
      <c r="O468" s="166"/>
      <c r="P468" s="166"/>
      <c r="Q468" s="166"/>
      <c r="R468" s="166"/>
      <c r="S468" s="166"/>
      <c r="T468" s="166"/>
      <c r="U468" s="166"/>
      <c r="V468" s="166"/>
      <c r="W468" s="166"/>
    </row>
    <row r="469" spans="1:23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166"/>
      <c r="L469" s="166"/>
      <c r="M469" s="166"/>
      <c r="N469" s="166"/>
      <c r="O469" s="166"/>
      <c r="P469" s="166"/>
      <c r="Q469" s="166"/>
      <c r="R469" s="166"/>
      <c r="S469" s="166"/>
      <c r="T469" s="166"/>
      <c r="U469" s="166"/>
      <c r="V469" s="166"/>
      <c r="W469" s="166"/>
    </row>
    <row r="470" spans="1:23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166"/>
      <c r="L470" s="166"/>
      <c r="M470" s="166"/>
      <c r="N470" s="166"/>
      <c r="O470" s="166"/>
      <c r="P470" s="166"/>
      <c r="Q470" s="166"/>
      <c r="R470" s="166"/>
      <c r="S470" s="166"/>
      <c r="T470" s="166"/>
      <c r="U470" s="166"/>
      <c r="V470" s="166"/>
      <c r="W470" s="166"/>
    </row>
    <row r="471" spans="1:23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166"/>
      <c r="L471" s="166"/>
      <c r="M471" s="166"/>
      <c r="N471" s="166"/>
      <c r="O471" s="166"/>
      <c r="P471" s="166"/>
      <c r="Q471" s="166"/>
      <c r="R471" s="166"/>
      <c r="S471" s="166"/>
      <c r="T471" s="166"/>
      <c r="U471" s="166"/>
      <c r="V471" s="166"/>
      <c r="W471" s="166"/>
    </row>
    <row r="472" spans="1:23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  <c r="T472" s="166"/>
      <c r="U472" s="166"/>
      <c r="V472" s="166"/>
      <c r="W472" s="166"/>
    </row>
    <row r="473" spans="1:23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166"/>
      <c r="L473" s="166"/>
      <c r="M473" s="166"/>
      <c r="N473" s="166"/>
      <c r="O473" s="166"/>
      <c r="P473" s="166"/>
      <c r="Q473" s="166"/>
      <c r="R473" s="166"/>
      <c r="S473" s="166"/>
      <c r="T473" s="166"/>
      <c r="U473" s="166"/>
      <c r="V473" s="166"/>
      <c r="W473" s="166"/>
    </row>
    <row r="474" spans="1:23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  <c r="T474" s="166"/>
      <c r="U474" s="166"/>
      <c r="V474" s="166"/>
      <c r="W474" s="166"/>
    </row>
    <row r="475" spans="1:23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166"/>
      <c r="L475" s="166"/>
      <c r="M475" s="166"/>
      <c r="N475" s="166"/>
      <c r="O475" s="166"/>
      <c r="P475" s="166"/>
      <c r="Q475" s="166"/>
      <c r="R475" s="166"/>
      <c r="S475" s="166"/>
      <c r="T475" s="166"/>
      <c r="U475" s="166"/>
      <c r="V475" s="166"/>
      <c r="W475" s="166"/>
    </row>
    <row r="476" spans="1:23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166"/>
      <c r="L476" s="166"/>
      <c r="M476" s="166"/>
      <c r="N476" s="166"/>
      <c r="O476" s="166"/>
      <c r="P476" s="166"/>
      <c r="Q476" s="166"/>
      <c r="R476" s="166"/>
      <c r="S476" s="166"/>
      <c r="T476" s="166"/>
      <c r="U476" s="166"/>
      <c r="V476" s="166"/>
      <c r="W476" s="166"/>
    </row>
    <row r="477" spans="1:23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166"/>
      <c r="L477" s="166"/>
      <c r="M477" s="166"/>
      <c r="N477" s="166"/>
      <c r="O477" s="166"/>
      <c r="P477" s="166"/>
      <c r="Q477" s="166"/>
      <c r="R477" s="166"/>
      <c r="S477" s="166"/>
      <c r="T477" s="166"/>
      <c r="U477" s="166"/>
      <c r="V477" s="166"/>
      <c r="W477" s="166"/>
    </row>
    <row r="478" spans="1:23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166"/>
      <c r="L478" s="166"/>
      <c r="M478" s="166"/>
      <c r="N478" s="166"/>
      <c r="O478" s="166"/>
      <c r="P478" s="166"/>
      <c r="Q478" s="166"/>
      <c r="R478" s="166"/>
      <c r="S478" s="166"/>
      <c r="T478" s="166"/>
      <c r="U478" s="166"/>
      <c r="V478" s="166"/>
      <c r="W478" s="166"/>
    </row>
    <row r="479" spans="1:23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166"/>
      <c r="L479" s="166"/>
      <c r="M479" s="166"/>
      <c r="N479" s="166"/>
      <c r="O479" s="166"/>
      <c r="P479" s="166"/>
      <c r="Q479" s="166"/>
      <c r="R479" s="166"/>
      <c r="S479" s="166"/>
      <c r="T479" s="166"/>
      <c r="U479" s="166"/>
      <c r="V479" s="166"/>
      <c r="W479" s="166"/>
    </row>
    <row r="480" spans="1:23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166"/>
      <c r="L480" s="166"/>
      <c r="M480" s="166"/>
      <c r="N480" s="166"/>
      <c r="O480" s="166"/>
      <c r="P480" s="166"/>
      <c r="Q480" s="166"/>
      <c r="R480" s="166"/>
      <c r="S480" s="166"/>
      <c r="T480" s="166"/>
      <c r="U480" s="166"/>
      <c r="V480" s="166"/>
      <c r="W480" s="166"/>
    </row>
    <row r="481" spans="1:23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166"/>
      <c r="L481" s="166"/>
      <c r="M481" s="166"/>
      <c r="N481" s="166"/>
      <c r="O481" s="166"/>
      <c r="P481" s="166"/>
      <c r="Q481" s="166"/>
      <c r="R481" s="166"/>
      <c r="S481" s="166"/>
      <c r="T481" s="166"/>
      <c r="U481" s="166"/>
      <c r="V481" s="166"/>
      <c r="W481" s="166"/>
    </row>
    <row r="482" spans="1:23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166"/>
      <c r="L482" s="166"/>
      <c r="M482" s="166"/>
      <c r="N482" s="166"/>
      <c r="O482" s="166"/>
      <c r="P482" s="166"/>
      <c r="Q482" s="166"/>
      <c r="R482" s="166"/>
      <c r="S482" s="166"/>
      <c r="T482" s="166"/>
      <c r="U482" s="166"/>
      <c r="V482" s="166"/>
      <c r="W482" s="166"/>
    </row>
    <row r="483" spans="1:23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166"/>
      <c r="L483" s="166"/>
      <c r="M483" s="166"/>
      <c r="N483" s="166"/>
      <c r="O483" s="166"/>
      <c r="P483" s="166"/>
      <c r="Q483" s="166"/>
      <c r="R483" s="166"/>
      <c r="S483" s="166"/>
      <c r="T483" s="166"/>
      <c r="U483" s="166"/>
      <c r="V483" s="166"/>
      <c r="W483" s="166"/>
    </row>
    <row r="484" spans="1:23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166"/>
      <c r="L484" s="166"/>
      <c r="M484" s="166"/>
      <c r="N484" s="166"/>
      <c r="O484" s="166"/>
      <c r="P484" s="166"/>
      <c r="Q484" s="166"/>
      <c r="R484" s="166"/>
      <c r="S484" s="166"/>
      <c r="T484" s="166"/>
      <c r="U484" s="166"/>
      <c r="V484" s="166"/>
      <c r="W484" s="166"/>
    </row>
    <row r="485" spans="1:23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  <c r="P485" s="166"/>
      <c r="Q485" s="166"/>
      <c r="R485" s="166"/>
      <c r="S485" s="166"/>
      <c r="T485" s="166"/>
      <c r="U485" s="166"/>
      <c r="V485" s="166"/>
      <c r="W485" s="166"/>
    </row>
    <row r="486" spans="1:23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166"/>
      <c r="L486" s="166"/>
      <c r="M486" s="166"/>
      <c r="N486" s="166"/>
      <c r="O486" s="166"/>
      <c r="P486" s="166"/>
      <c r="Q486" s="166"/>
      <c r="R486" s="166"/>
      <c r="S486" s="166"/>
      <c r="T486" s="166"/>
      <c r="U486" s="166"/>
      <c r="V486" s="166"/>
      <c r="W486" s="166"/>
    </row>
    <row r="487" spans="1:23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166"/>
      <c r="L487" s="166"/>
      <c r="M487" s="166"/>
      <c r="N487" s="166"/>
      <c r="O487" s="166"/>
      <c r="P487" s="166"/>
      <c r="Q487" s="166"/>
      <c r="R487" s="166"/>
      <c r="S487" s="166"/>
      <c r="T487" s="166"/>
      <c r="U487" s="166"/>
      <c r="V487" s="166"/>
      <c r="W487" s="166"/>
    </row>
    <row r="488" spans="1:23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166"/>
      <c r="L488" s="166"/>
      <c r="M488" s="166"/>
      <c r="N488" s="166"/>
      <c r="O488" s="166"/>
      <c r="P488" s="166"/>
      <c r="Q488" s="166"/>
      <c r="R488" s="166"/>
      <c r="S488" s="166"/>
      <c r="T488" s="166"/>
      <c r="U488" s="166"/>
      <c r="V488" s="166"/>
      <c r="W488" s="166"/>
    </row>
    <row r="489" spans="1:23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166"/>
      <c r="L489" s="166"/>
      <c r="M489" s="166"/>
      <c r="N489" s="166"/>
      <c r="O489" s="166"/>
      <c r="P489" s="166"/>
      <c r="Q489" s="166"/>
      <c r="R489" s="166"/>
      <c r="S489" s="166"/>
      <c r="T489" s="166"/>
      <c r="U489" s="166"/>
      <c r="V489" s="166"/>
      <c r="W489" s="166"/>
    </row>
    <row r="490" spans="1:23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166"/>
      <c r="L490" s="166"/>
      <c r="M490" s="166"/>
      <c r="N490" s="166"/>
      <c r="O490" s="166"/>
      <c r="P490" s="166"/>
      <c r="Q490" s="166"/>
      <c r="R490" s="166"/>
      <c r="S490" s="166"/>
      <c r="T490" s="166"/>
      <c r="U490" s="166"/>
      <c r="V490" s="166"/>
      <c r="W490" s="166"/>
    </row>
    <row r="491" spans="1:23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166"/>
      <c r="L491" s="166"/>
      <c r="M491" s="166"/>
      <c r="N491" s="166"/>
      <c r="O491" s="166"/>
      <c r="P491" s="166"/>
      <c r="Q491" s="166"/>
      <c r="R491" s="166"/>
      <c r="S491" s="166"/>
      <c r="T491" s="166"/>
      <c r="U491" s="166"/>
      <c r="V491" s="166"/>
      <c r="W491" s="166"/>
    </row>
    <row r="492" spans="1:23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166"/>
      <c r="L492" s="166"/>
      <c r="M492" s="166"/>
      <c r="N492" s="166"/>
      <c r="O492" s="166"/>
      <c r="P492" s="166"/>
      <c r="Q492" s="166"/>
      <c r="R492" s="166"/>
      <c r="S492" s="166"/>
      <c r="T492" s="166"/>
      <c r="U492" s="166"/>
      <c r="V492" s="166"/>
      <c r="W492" s="166"/>
    </row>
    <row r="493" spans="1:23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166"/>
      <c r="L493" s="166"/>
      <c r="M493" s="166"/>
      <c r="N493" s="166"/>
      <c r="O493" s="166"/>
      <c r="P493" s="166"/>
      <c r="Q493" s="166"/>
      <c r="R493" s="166"/>
      <c r="S493" s="166"/>
      <c r="T493" s="166"/>
      <c r="U493" s="166"/>
      <c r="V493" s="166"/>
      <c r="W493" s="166"/>
    </row>
    <row r="494" spans="1:23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166"/>
      <c r="L494" s="166"/>
      <c r="M494" s="166"/>
      <c r="N494" s="166"/>
      <c r="O494" s="166"/>
      <c r="P494" s="166"/>
      <c r="Q494" s="166"/>
      <c r="R494" s="166"/>
      <c r="S494" s="166"/>
      <c r="T494" s="166"/>
      <c r="U494" s="166"/>
      <c r="V494" s="166"/>
      <c r="W494" s="166"/>
    </row>
    <row r="495" spans="1:23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166"/>
      <c r="L495" s="166"/>
      <c r="M495" s="166"/>
      <c r="N495" s="166"/>
      <c r="O495" s="166"/>
      <c r="P495" s="166"/>
      <c r="Q495" s="166"/>
      <c r="R495" s="166"/>
      <c r="S495" s="166"/>
      <c r="T495" s="166"/>
      <c r="U495" s="166"/>
      <c r="V495" s="166"/>
      <c r="W495" s="166"/>
    </row>
    <row r="496" spans="1:23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  <c r="Q496" s="166"/>
      <c r="R496" s="166"/>
      <c r="S496" s="166"/>
      <c r="T496" s="166"/>
      <c r="U496" s="166"/>
      <c r="V496" s="166"/>
      <c r="W496" s="166"/>
    </row>
    <row r="497" spans="1:23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  <c r="S497" s="166"/>
      <c r="T497" s="166"/>
      <c r="U497" s="166"/>
      <c r="V497" s="166"/>
      <c r="W497" s="166"/>
    </row>
    <row r="498" spans="1:23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  <c r="T498" s="166"/>
      <c r="U498" s="166"/>
      <c r="V498" s="166"/>
      <c r="W498" s="166"/>
    </row>
    <row r="499" spans="1:23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  <c r="R499" s="166"/>
      <c r="S499" s="166"/>
      <c r="T499" s="166"/>
      <c r="U499" s="166"/>
      <c r="V499" s="166"/>
      <c r="W499" s="166"/>
    </row>
    <row r="500" spans="1:23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166"/>
      <c r="L500" s="166"/>
      <c r="M500" s="166"/>
      <c r="N500" s="166"/>
      <c r="O500" s="166"/>
      <c r="P500" s="166"/>
      <c r="Q500" s="166"/>
      <c r="R500" s="166"/>
      <c r="S500" s="166"/>
      <c r="T500" s="166"/>
      <c r="U500" s="166"/>
      <c r="V500" s="166"/>
      <c r="W500" s="166"/>
    </row>
    <row r="501" spans="1:23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166"/>
      <c r="L501" s="166"/>
      <c r="M501" s="166"/>
      <c r="N501" s="166"/>
      <c r="O501" s="166"/>
      <c r="P501" s="166"/>
      <c r="Q501" s="166"/>
      <c r="R501" s="166"/>
      <c r="S501" s="166"/>
      <c r="T501" s="166"/>
      <c r="U501" s="166"/>
      <c r="V501" s="166"/>
      <c r="W501" s="166"/>
    </row>
    <row r="502" spans="1:23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166"/>
      <c r="L502" s="166"/>
      <c r="M502" s="166"/>
      <c r="N502" s="166"/>
      <c r="O502" s="166"/>
      <c r="P502" s="166"/>
      <c r="Q502" s="166"/>
      <c r="R502" s="166"/>
      <c r="S502" s="166"/>
      <c r="T502" s="166"/>
      <c r="U502" s="166"/>
      <c r="V502" s="166"/>
      <c r="W502" s="166"/>
    </row>
    <row r="503" spans="1:23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166"/>
      <c r="L503" s="166"/>
      <c r="M503" s="166"/>
      <c r="N503" s="166"/>
      <c r="O503" s="166"/>
      <c r="P503" s="166"/>
      <c r="Q503" s="166"/>
      <c r="R503" s="166"/>
      <c r="S503" s="166"/>
      <c r="T503" s="166"/>
      <c r="U503" s="166"/>
      <c r="V503" s="166"/>
      <c r="W503" s="166"/>
    </row>
    <row r="504" spans="1:23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166"/>
      <c r="L504" s="166"/>
      <c r="M504" s="166"/>
      <c r="N504" s="166"/>
      <c r="O504" s="166"/>
      <c r="P504" s="166"/>
      <c r="Q504" s="166"/>
      <c r="R504" s="166"/>
      <c r="S504" s="166"/>
      <c r="T504" s="166"/>
      <c r="U504" s="166"/>
      <c r="V504" s="166"/>
      <c r="W504" s="166"/>
    </row>
    <row r="505" spans="1:23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166"/>
      <c r="L505" s="166"/>
      <c r="M505" s="166"/>
      <c r="N505" s="166"/>
      <c r="O505" s="166"/>
      <c r="P505" s="166"/>
      <c r="Q505" s="166"/>
      <c r="R505" s="166"/>
      <c r="S505" s="166"/>
      <c r="T505" s="166"/>
      <c r="U505" s="166"/>
      <c r="V505" s="166"/>
      <c r="W505" s="166"/>
    </row>
    <row r="506" spans="1:23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166"/>
      <c r="L506" s="166"/>
      <c r="M506" s="166"/>
      <c r="N506" s="166"/>
      <c r="O506" s="166"/>
      <c r="P506" s="166"/>
      <c r="Q506" s="166"/>
      <c r="R506" s="166"/>
      <c r="S506" s="166"/>
      <c r="T506" s="166"/>
      <c r="U506" s="166"/>
      <c r="V506" s="166"/>
      <c r="W506" s="166"/>
    </row>
    <row r="507" spans="1:23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166"/>
      <c r="L507" s="166"/>
      <c r="M507" s="166"/>
      <c r="N507" s="166"/>
      <c r="O507" s="166"/>
      <c r="P507" s="166"/>
      <c r="Q507" s="166"/>
      <c r="R507" s="166"/>
      <c r="S507" s="166"/>
      <c r="T507" s="166"/>
      <c r="U507" s="166"/>
      <c r="V507" s="166"/>
      <c r="W507" s="166"/>
    </row>
    <row r="508" spans="1:23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166"/>
      <c r="L508" s="166"/>
      <c r="M508" s="166"/>
      <c r="N508" s="166"/>
      <c r="O508" s="166"/>
      <c r="P508" s="166"/>
      <c r="Q508" s="166"/>
      <c r="R508" s="166"/>
      <c r="S508" s="166"/>
      <c r="T508" s="166"/>
      <c r="U508" s="166"/>
      <c r="V508" s="166"/>
      <c r="W508" s="166"/>
    </row>
    <row r="509" spans="1:23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166"/>
      <c r="L509" s="166"/>
      <c r="M509" s="166"/>
      <c r="N509" s="166"/>
      <c r="O509" s="166"/>
      <c r="P509" s="166"/>
      <c r="Q509" s="166"/>
      <c r="R509" s="166"/>
      <c r="S509" s="166"/>
      <c r="T509" s="166"/>
      <c r="U509" s="166"/>
      <c r="V509" s="166"/>
      <c r="W509" s="166"/>
    </row>
    <row r="510" spans="1:23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166"/>
      <c r="L510" s="166"/>
      <c r="M510" s="166"/>
      <c r="N510" s="166"/>
      <c r="O510" s="166"/>
      <c r="P510" s="166"/>
      <c r="Q510" s="166"/>
      <c r="R510" s="166"/>
      <c r="S510" s="166"/>
      <c r="T510" s="166"/>
      <c r="U510" s="166"/>
      <c r="V510" s="166"/>
      <c r="W510" s="166"/>
    </row>
    <row r="511" spans="1:23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166"/>
      <c r="L511" s="166"/>
      <c r="M511" s="166"/>
      <c r="N511" s="166"/>
      <c r="O511" s="166"/>
      <c r="P511" s="166"/>
      <c r="Q511" s="166"/>
      <c r="R511" s="166"/>
      <c r="S511" s="166"/>
      <c r="T511" s="166"/>
      <c r="U511" s="166"/>
      <c r="V511" s="166"/>
      <c r="W511" s="166"/>
    </row>
    <row r="512" spans="1:23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6"/>
      <c r="M512" s="166"/>
      <c r="N512" s="166"/>
      <c r="O512" s="166"/>
      <c r="P512" s="166"/>
      <c r="Q512" s="166"/>
      <c r="R512" s="166"/>
      <c r="S512" s="166"/>
      <c r="T512" s="166"/>
      <c r="U512" s="166"/>
      <c r="V512" s="166"/>
      <c r="W512" s="166"/>
    </row>
    <row r="513" spans="1:23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  <c r="P513" s="166"/>
      <c r="Q513" s="166"/>
      <c r="R513" s="166"/>
      <c r="S513" s="166"/>
      <c r="T513" s="166"/>
      <c r="U513" s="166"/>
      <c r="V513" s="166"/>
      <c r="W513" s="166"/>
    </row>
    <row r="514" spans="1:23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166"/>
      <c r="L514" s="166"/>
      <c r="M514" s="166"/>
      <c r="N514" s="166"/>
      <c r="O514" s="166"/>
      <c r="P514" s="166"/>
      <c r="Q514" s="166"/>
      <c r="R514" s="166"/>
      <c r="S514" s="166"/>
      <c r="T514" s="166"/>
      <c r="U514" s="166"/>
      <c r="V514" s="166"/>
      <c r="W514" s="166"/>
    </row>
    <row r="515" spans="1:23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166"/>
      <c r="L515" s="166"/>
      <c r="M515" s="166"/>
      <c r="N515" s="166"/>
      <c r="O515" s="166"/>
      <c r="P515" s="166"/>
      <c r="Q515" s="166"/>
      <c r="R515" s="166"/>
      <c r="S515" s="166"/>
      <c r="T515" s="166"/>
      <c r="U515" s="166"/>
      <c r="V515" s="166"/>
      <c r="W515" s="166"/>
    </row>
    <row r="516" spans="1:23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166"/>
      <c r="L516" s="166"/>
      <c r="M516" s="166"/>
      <c r="N516" s="166"/>
      <c r="O516" s="166"/>
      <c r="P516" s="166"/>
      <c r="Q516" s="166"/>
      <c r="R516" s="166"/>
      <c r="S516" s="166"/>
      <c r="T516" s="166"/>
      <c r="U516" s="166"/>
      <c r="V516" s="166"/>
      <c r="W516" s="166"/>
    </row>
    <row r="517" spans="1:23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166"/>
      <c r="L517" s="166"/>
      <c r="M517" s="166"/>
      <c r="N517" s="166"/>
      <c r="O517" s="166"/>
      <c r="P517" s="166"/>
      <c r="Q517" s="166"/>
      <c r="R517" s="166"/>
      <c r="S517" s="166"/>
      <c r="T517" s="166"/>
      <c r="U517" s="166"/>
      <c r="V517" s="166"/>
      <c r="W517" s="166"/>
    </row>
    <row r="518" spans="1:23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166"/>
      <c r="L518" s="166"/>
      <c r="M518" s="166"/>
      <c r="N518" s="166"/>
      <c r="O518" s="166"/>
      <c r="P518" s="166"/>
      <c r="Q518" s="166"/>
      <c r="R518" s="166"/>
      <c r="S518" s="166"/>
      <c r="T518" s="166"/>
      <c r="U518" s="166"/>
      <c r="V518" s="166"/>
      <c r="W518" s="166"/>
    </row>
    <row r="519" spans="1:23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166"/>
      <c r="L519" s="166"/>
      <c r="M519" s="166"/>
      <c r="N519" s="166"/>
      <c r="O519" s="166"/>
      <c r="P519" s="166"/>
      <c r="Q519" s="166"/>
      <c r="R519" s="166"/>
      <c r="S519" s="166"/>
      <c r="T519" s="166"/>
      <c r="U519" s="166"/>
      <c r="V519" s="166"/>
      <c r="W519" s="166"/>
    </row>
    <row r="520" spans="1:23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166"/>
      <c r="L520" s="166"/>
      <c r="M520" s="166"/>
      <c r="N520" s="166"/>
      <c r="O520" s="166"/>
      <c r="P520" s="166"/>
      <c r="Q520" s="166"/>
      <c r="R520" s="166"/>
      <c r="S520" s="166"/>
      <c r="T520" s="166"/>
      <c r="U520" s="166"/>
      <c r="V520" s="166"/>
      <c r="W520" s="166"/>
    </row>
    <row r="521" spans="1:23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  <c r="S521" s="166"/>
      <c r="T521" s="166"/>
      <c r="U521" s="166"/>
      <c r="V521" s="166"/>
      <c r="W521" s="166"/>
    </row>
    <row r="522" spans="1:23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166"/>
      <c r="L522" s="166"/>
      <c r="M522" s="166"/>
      <c r="N522" s="166"/>
      <c r="O522" s="166"/>
      <c r="P522" s="166"/>
      <c r="Q522" s="166"/>
      <c r="R522" s="166"/>
      <c r="S522" s="166"/>
      <c r="T522" s="166"/>
      <c r="U522" s="166"/>
      <c r="V522" s="166"/>
      <c r="W522" s="166"/>
    </row>
    <row r="523" spans="1:23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166"/>
      <c r="L523" s="166"/>
      <c r="M523" s="166"/>
      <c r="N523" s="166"/>
      <c r="O523" s="166"/>
      <c r="P523" s="166"/>
      <c r="Q523" s="166"/>
      <c r="R523" s="166"/>
      <c r="S523" s="166"/>
      <c r="T523" s="166"/>
      <c r="U523" s="166"/>
      <c r="V523" s="166"/>
      <c r="W523" s="166"/>
    </row>
    <row r="524" spans="1:23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166"/>
      <c r="L524" s="166"/>
      <c r="M524" s="166"/>
      <c r="N524" s="166"/>
      <c r="O524" s="166"/>
      <c r="P524" s="166"/>
      <c r="Q524" s="166"/>
      <c r="R524" s="166"/>
      <c r="S524" s="166"/>
      <c r="T524" s="166"/>
      <c r="U524" s="166"/>
      <c r="V524" s="166"/>
      <c r="W524" s="166"/>
    </row>
    <row r="525" spans="1:23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166"/>
      <c r="L525" s="166"/>
      <c r="M525" s="166"/>
      <c r="N525" s="166"/>
      <c r="O525" s="166"/>
      <c r="P525" s="166"/>
      <c r="Q525" s="166"/>
      <c r="R525" s="166"/>
      <c r="S525" s="166"/>
      <c r="T525" s="166"/>
      <c r="U525" s="166"/>
      <c r="V525" s="166"/>
      <c r="W525" s="166"/>
    </row>
    <row r="526" spans="1:23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166"/>
      <c r="L526" s="166"/>
      <c r="M526" s="166"/>
      <c r="N526" s="166"/>
      <c r="O526" s="166"/>
      <c r="P526" s="166"/>
      <c r="Q526" s="166"/>
      <c r="R526" s="166"/>
      <c r="S526" s="166"/>
      <c r="T526" s="166"/>
      <c r="U526" s="166"/>
      <c r="V526" s="166"/>
      <c r="W526" s="166"/>
    </row>
    <row r="527" spans="1:23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166"/>
      <c r="L527" s="166"/>
      <c r="M527" s="166"/>
      <c r="N527" s="166"/>
      <c r="O527" s="166"/>
      <c r="P527" s="166"/>
      <c r="Q527" s="166"/>
      <c r="R527" s="166"/>
      <c r="S527" s="166"/>
      <c r="T527" s="166"/>
      <c r="U527" s="166"/>
      <c r="V527" s="166"/>
      <c r="W527" s="166"/>
    </row>
    <row r="528" spans="1:23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166"/>
      <c r="L528" s="166"/>
      <c r="M528" s="166"/>
      <c r="N528" s="166"/>
      <c r="O528" s="166"/>
      <c r="P528" s="166"/>
      <c r="Q528" s="166"/>
      <c r="R528" s="166"/>
      <c r="S528" s="166"/>
      <c r="T528" s="166"/>
      <c r="U528" s="166"/>
      <c r="V528" s="166"/>
      <c r="W528" s="166"/>
    </row>
    <row r="529" spans="1:23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166"/>
      <c r="L529" s="166"/>
      <c r="M529" s="166"/>
      <c r="N529" s="166"/>
      <c r="O529" s="166"/>
      <c r="P529" s="166"/>
      <c r="Q529" s="166"/>
      <c r="R529" s="166"/>
      <c r="S529" s="166"/>
      <c r="T529" s="166"/>
      <c r="U529" s="166"/>
      <c r="V529" s="166"/>
      <c r="W529" s="166"/>
    </row>
    <row r="530" spans="1:23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166"/>
      <c r="L530" s="166"/>
      <c r="M530" s="166"/>
      <c r="N530" s="166"/>
      <c r="O530" s="166"/>
      <c r="P530" s="166"/>
      <c r="Q530" s="166"/>
      <c r="R530" s="166"/>
      <c r="S530" s="166"/>
      <c r="T530" s="166"/>
      <c r="U530" s="166"/>
      <c r="V530" s="166"/>
      <c r="W530" s="166"/>
    </row>
    <row r="531" spans="1:23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166"/>
      <c r="L531" s="166"/>
      <c r="M531" s="166"/>
      <c r="N531" s="166"/>
      <c r="O531" s="166"/>
      <c r="P531" s="166"/>
      <c r="Q531" s="166"/>
      <c r="R531" s="166"/>
      <c r="S531" s="166"/>
      <c r="T531" s="166"/>
      <c r="U531" s="166"/>
      <c r="V531" s="166"/>
      <c r="W531" s="166"/>
    </row>
    <row r="532" spans="1:23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166"/>
      <c r="L532" s="166"/>
      <c r="M532" s="166"/>
      <c r="N532" s="166"/>
      <c r="O532" s="166"/>
      <c r="P532" s="166"/>
      <c r="Q532" s="166"/>
      <c r="R532" s="166"/>
      <c r="S532" s="166"/>
      <c r="T532" s="166"/>
      <c r="U532" s="166"/>
      <c r="V532" s="166"/>
      <c r="W532" s="166"/>
    </row>
    <row r="533" spans="1:23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166"/>
      <c r="L533" s="166"/>
      <c r="M533" s="166"/>
      <c r="N533" s="166"/>
      <c r="O533" s="166"/>
      <c r="P533" s="166"/>
      <c r="Q533" s="166"/>
      <c r="R533" s="166"/>
      <c r="S533" s="166"/>
      <c r="T533" s="166"/>
      <c r="U533" s="166"/>
      <c r="V533" s="166"/>
      <c r="W533" s="166"/>
    </row>
    <row r="534" spans="1:23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166"/>
      <c r="L534" s="166"/>
      <c r="M534" s="166"/>
      <c r="N534" s="166"/>
      <c r="O534" s="166"/>
      <c r="P534" s="166"/>
      <c r="Q534" s="166"/>
      <c r="R534" s="166"/>
      <c r="S534" s="166"/>
      <c r="T534" s="166"/>
      <c r="U534" s="166"/>
      <c r="V534" s="166"/>
      <c r="W534" s="166"/>
    </row>
    <row r="535" spans="1:23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166"/>
      <c r="L535" s="166"/>
      <c r="M535" s="166"/>
      <c r="N535" s="166"/>
      <c r="O535" s="166"/>
      <c r="P535" s="166"/>
      <c r="Q535" s="166"/>
      <c r="R535" s="166"/>
      <c r="S535" s="166"/>
      <c r="T535" s="166"/>
      <c r="U535" s="166"/>
      <c r="V535" s="166"/>
      <c r="W535" s="166"/>
    </row>
    <row r="536" spans="1:23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166"/>
      <c r="L536" s="166"/>
      <c r="M536" s="166"/>
      <c r="N536" s="166"/>
      <c r="O536" s="166"/>
      <c r="P536" s="166"/>
      <c r="Q536" s="166"/>
      <c r="R536" s="166"/>
      <c r="S536" s="166"/>
      <c r="T536" s="166"/>
      <c r="U536" s="166"/>
      <c r="V536" s="166"/>
      <c r="W536" s="166"/>
    </row>
    <row r="537" spans="1:23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166"/>
      <c r="L537" s="166"/>
      <c r="M537" s="166"/>
      <c r="N537" s="166"/>
      <c r="O537" s="166"/>
      <c r="P537" s="166"/>
      <c r="Q537" s="166"/>
      <c r="R537" s="166"/>
      <c r="S537" s="166"/>
      <c r="T537" s="166"/>
      <c r="U537" s="166"/>
      <c r="V537" s="166"/>
      <c r="W537" s="166"/>
    </row>
    <row r="538" spans="1:23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166"/>
      <c r="L538" s="166"/>
      <c r="M538" s="166"/>
      <c r="N538" s="166"/>
      <c r="O538" s="166"/>
      <c r="P538" s="166"/>
      <c r="Q538" s="166"/>
      <c r="R538" s="166"/>
      <c r="S538" s="166"/>
      <c r="T538" s="166"/>
      <c r="U538" s="166"/>
      <c r="V538" s="166"/>
      <c r="W538" s="166"/>
    </row>
    <row r="539" spans="1:23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166"/>
      <c r="L539" s="166"/>
      <c r="M539" s="166"/>
      <c r="N539" s="166"/>
      <c r="O539" s="166"/>
      <c r="P539" s="166"/>
      <c r="Q539" s="166"/>
      <c r="R539" s="166"/>
      <c r="S539" s="166"/>
      <c r="T539" s="166"/>
      <c r="U539" s="166"/>
      <c r="V539" s="166"/>
      <c r="W539" s="166"/>
    </row>
    <row r="540" spans="1:23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166"/>
      <c r="L540" s="166"/>
      <c r="M540" s="166"/>
      <c r="N540" s="166"/>
      <c r="O540" s="166"/>
      <c r="P540" s="166"/>
      <c r="Q540" s="166"/>
      <c r="R540" s="166"/>
      <c r="S540" s="166"/>
      <c r="T540" s="166"/>
      <c r="U540" s="166"/>
      <c r="V540" s="166"/>
      <c r="W540" s="166"/>
    </row>
    <row r="541" spans="1:23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166"/>
      <c r="L541" s="166"/>
      <c r="M541" s="166"/>
      <c r="N541" s="166"/>
      <c r="O541" s="166"/>
      <c r="P541" s="166"/>
      <c r="Q541" s="166"/>
      <c r="R541" s="166"/>
      <c r="S541" s="166"/>
      <c r="T541" s="166"/>
      <c r="U541" s="166"/>
      <c r="V541" s="166"/>
      <c r="W541" s="166"/>
    </row>
    <row r="542" spans="1:23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166"/>
      <c r="L542" s="166"/>
      <c r="M542" s="166"/>
      <c r="N542" s="166"/>
      <c r="O542" s="166"/>
      <c r="P542" s="166"/>
      <c r="Q542" s="166"/>
      <c r="R542" s="166"/>
      <c r="S542" s="166"/>
      <c r="T542" s="166"/>
      <c r="U542" s="166"/>
      <c r="V542" s="166"/>
      <c r="W542" s="166"/>
    </row>
    <row r="543" spans="1:23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  <c r="P543" s="166"/>
      <c r="Q543" s="166"/>
      <c r="R543" s="166"/>
      <c r="S543" s="166"/>
      <c r="T543" s="166"/>
      <c r="U543" s="166"/>
      <c r="V543" s="166"/>
      <c r="W543" s="166"/>
    </row>
    <row r="544" spans="1:23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166"/>
      <c r="L544" s="166"/>
      <c r="M544" s="166"/>
      <c r="N544" s="166"/>
      <c r="O544" s="166"/>
      <c r="P544" s="166"/>
      <c r="Q544" s="166"/>
      <c r="R544" s="166"/>
      <c r="S544" s="166"/>
      <c r="T544" s="166"/>
      <c r="U544" s="166"/>
      <c r="V544" s="166"/>
      <c r="W544" s="166"/>
    </row>
    <row r="545" spans="1:23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  <c r="Q545" s="166"/>
      <c r="R545" s="166"/>
      <c r="S545" s="166"/>
      <c r="T545" s="166"/>
      <c r="U545" s="166"/>
      <c r="V545" s="166"/>
      <c r="W545" s="166"/>
    </row>
    <row r="546" spans="1:23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  <c r="T546" s="166"/>
      <c r="U546" s="166"/>
      <c r="V546" s="166"/>
      <c r="W546" s="166"/>
    </row>
    <row r="547" spans="1:23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166"/>
      <c r="L547" s="166"/>
      <c r="M547" s="166"/>
      <c r="N547" s="166"/>
      <c r="O547" s="166"/>
      <c r="P547" s="166"/>
      <c r="Q547" s="166"/>
      <c r="R547" s="166"/>
      <c r="S547" s="166"/>
      <c r="T547" s="166"/>
      <c r="U547" s="166"/>
      <c r="V547" s="166"/>
      <c r="W547" s="166"/>
    </row>
    <row r="548" spans="1:23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166"/>
      <c r="L548" s="166"/>
      <c r="M548" s="166"/>
      <c r="N548" s="166"/>
      <c r="O548" s="166"/>
      <c r="P548" s="166"/>
      <c r="Q548" s="166"/>
      <c r="R548" s="166"/>
      <c r="S548" s="166"/>
      <c r="T548" s="166"/>
      <c r="U548" s="166"/>
      <c r="V548" s="166"/>
      <c r="W548" s="166"/>
    </row>
    <row r="549" spans="1:23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166"/>
      <c r="L549" s="166"/>
      <c r="M549" s="166"/>
      <c r="N549" s="166"/>
      <c r="O549" s="166"/>
      <c r="P549" s="166"/>
      <c r="Q549" s="166"/>
      <c r="R549" s="166"/>
      <c r="S549" s="166"/>
      <c r="T549" s="166"/>
      <c r="U549" s="166"/>
      <c r="V549" s="166"/>
      <c r="W549" s="166"/>
    </row>
    <row r="550" spans="1:23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166"/>
      <c r="L550" s="166"/>
      <c r="M550" s="166"/>
      <c r="N550" s="166"/>
      <c r="O550" s="166"/>
      <c r="P550" s="166"/>
      <c r="Q550" s="166"/>
      <c r="R550" s="166"/>
      <c r="S550" s="166"/>
      <c r="T550" s="166"/>
      <c r="U550" s="166"/>
      <c r="V550" s="166"/>
      <c r="W550" s="166"/>
    </row>
    <row r="551" spans="1:23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166"/>
      <c r="L551" s="166"/>
      <c r="M551" s="166"/>
      <c r="N551" s="166"/>
      <c r="O551" s="166"/>
      <c r="P551" s="166"/>
      <c r="Q551" s="166"/>
      <c r="R551" s="166"/>
      <c r="S551" s="166"/>
      <c r="T551" s="166"/>
      <c r="U551" s="166"/>
      <c r="V551" s="166"/>
      <c r="W551" s="166"/>
    </row>
    <row r="552" spans="1:23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166"/>
      <c r="L552" s="166"/>
      <c r="M552" s="166"/>
      <c r="N552" s="166"/>
      <c r="O552" s="166"/>
      <c r="P552" s="166"/>
      <c r="Q552" s="166"/>
      <c r="R552" s="166"/>
      <c r="S552" s="166"/>
      <c r="T552" s="166"/>
      <c r="U552" s="166"/>
      <c r="V552" s="166"/>
      <c r="W552" s="166"/>
    </row>
    <row r="553" spans="1:23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166"/>
      <c r="L553" s="166"/>
      <c r="M553" s="166"/>
      <c r="N553" s="166"/>
      <c r="O553" s="166"/>
      <c r="P553" s="166"/>
      <c r="Q553" s="166"/>
      <c r="R553" s="166"/>
      <c r="S553" s="166"/>
      <c r="T553" s="166"/>
      <c r="U553" s="166"/>
      <c r="V553" s="166"/>
      <c r="W553" s="166"/>
    </row>
    <row r="554" spans="1:23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166"/>
      <c r="L554" s="166"/>
      <c r="M554" s="166"/>
      <c r="N554" s="166"/>
      <c r="O554" s="166"/>
      <c r="P554" s="166"/>
      <c r="Q554" s="166"/>
      <c r="R554" s="166"/>
      <c r="S554" s="166"/>
      <c r="T554" s="166"/>
      <c r="U554" s="166"/>
      <c r="V554" s="166"/>
      <c r="W554" s="166"/>
    </row>
    <row r="555" spans="1:23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166"/>
      <c r="L555" s="166"/>
      <c r="M555" s="166"/>
      <c r="N555" s="166"/>
      <c r="O555" s="166"/>
      <c r="P555" s="166"/>
      <c r="Q555" s="166"/>
      <c r="R555" s="166"/>
      <c r="S555" s="166"/>
      <c r="T555" s="166"/>
      <c r="U555" s="166"/>
      <c r="V555" s="166"/>
      <c r="W555" s="166"/>
    </row>
    <row r="556" spans="1:23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166"/>
      <c r="L556" s="166"/>
      <c r="M556" s="166"/>
      <c r="N556" s="166"/>
      <c r="O556" s="166"/>
      <c r="P556" s="166"/>
      <c r="Q556" s="166"/>
      <c r="R556" s="166"/>
      <c r="S556" s="166"/>
      <c r="T556" s="166"/>
      <c r="U556" s="166"/>
      <c r="V556" s="166"/>
      <c r="W556" s="166"/>
    </row>
    <row r="557" spans="1:23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166"/>
      <c r="L557" s="166"/>
      <c r="M557" s="166"/>
      <c r="N557" s="166"/>
      <c r="O557" s="166"/>
      <c r="P557" s="166"/>
      <c r="Q557" s="166"/>
      <c r="R557" s="166"/>
      <c r="S557" s="166"/>
      <c r="T557" s="166"/>
      <c r="U557" s="166"/>
      <c r="V557" s="166"/>
      <c r="W557" s="166"/>
    </row>
    <row r="558" spans="1:23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166"/>
      <c r="L558" s="166"/>
      <c r="M558" s="166"/>
      <c r="N558" s="166"/>
      <c r="O558" s="166"/>
      <c r="P558" s="166"/>
      <c r="Q558" s="166"/>
      <c r="R558" s="166"/>
      <c r="S558" s="166"/>
      <c r="T558" s="166"/>
      <c r="U558" s="166"/>
      <c r="V558" s="166"/>
      <c r="W558" s="166"/>
    </row>
    <row r="559" spans="1:23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166"/>
      <c r="L559" s="166"/>
      <c r="M559" s="166"/>
      <c r="N559" s="166"/>
      <c r="O559" s="166"/>
      <c r="P559" s="166"/>
      <c r="Q559" s="166"/>
      <c r="R559" s="166"/>
      <c r="S559" s="166"/>
      <c r="T559" s="166"/>
      <c r="U559" s="166"/>
      <c r="V559" s="166"/>
      <c r="W559" s="166"/>
    </row>
    <row r="560" spans="1:23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166"/>
      <c r="L560" s="166"/>
      <c r="M560" s="166"/>
      <c r="N560" s="166"/>
      <c r="O560" s="166"/>
      <c r="P560" s="166"/>
      <c r="Q560" s="166"/>
      <c r="R560" s="166"/>
      <c r="S560" s="166"/>
      <c r="T560" s="166"/>
      <c r="U560" s="166"/>
      <c r="V560" s="166"/>
      <c r="W560" s="166"/>
    </row>
    <row r="561" spans="1:23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166"/>
      <c r="L561" s="166"/>
      <c r="M561" s="166"/>
      <c r="N561" s="166"/>
      <c r="O561" s="166"/>
      <c r="P561" s="166"/>
      <c r="Q561" s="166"/>
      <c r="R561" s="166"/>
      <c r="S561" s="166"/>
      <c r="T561" s="166"/>
      <c r="U561" s="166"/>
      <c r="V561" s="166"/>
      <c r="W561" s="166"/>
    </row>
    <row r="562" spans="1:23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166"/>
      <c r="L562" s="166"/>
      <c r="M562" s="166"/>
      <c r="N562" s="166"/>
      <c r="O562" s="166"/>
      <c r="P562" s="166"/>
      <c r="Q562" s="166"/>
      <c r="R562" s="166"/>
      <c r="S562" s="166"/>
      <c r="T562" s="166"/>
      <c r="U562" s="166"/>
      <c r="V562" s="166"/>
      <c r="W562" s="166"/>
    </row>
    <row r="563" spans="1:23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166"/>
      <c r="L563" s="166"/>
      <c r="M563" s="166"/>
      <c r="N563" s="166"/>
      <c r="O563" s="166"/>
      <c r="P563" s="166"/>
      <c r="Q563" s="166"/>
      <c r="R563" s="166"/>
      <c r="S563" s="166"/>
      <c r="T563" s="166"/>
      <c r="U563" s="166"/>
      <c r="V563" s="166"/>
      <c r="W563" s="166"/>
    </row>
    <row r="564" spans="1:23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166"/>
      <c r="L564" s="166"/>
      <c r="M564" s="166"/>
      <c r="N564" s="166"/>
      <c r="O564" s="166"/>
      <c r="P564" s="166"/>
      <c r="Q564" s="166"/>
      <c r="R564" s="166"/>
      <c r="S564" s="166"/>
      <c r="T564" s="166"/>
      <c r="U564" s="166"/>
      <c r="V564" s="166"/>
      <c r="W564" s="166"/>
    </row>
    <row r="565" spans="1:23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166"/>
      <c r="L565" s="166"/>
      <c r="M565" s="166"/>
      <c r="N565" s="166"/>
      <c r="O565" s="166"/>
      <c r="P565" s="166"/>
      <c r="Q565" s="166"/>
      <c r="R565" s="166"/>
      <c r="S565" s="166"/>
      <c r="T565" s="166"/>
      <c r="U565" s="166"/>
      <c r="V565" s="166"/>
      <c r="W565" s="166"/>
    </row>
    <row r="566" spans="1:23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166"/>
      <c r="L566" s="166"/>
      <c r="M566" s="166"/>
      <c r="N566" s="166"/>
      <c r="O566" s="166"/>
      <c r="P566" s="166"/>
      <c r="Q566" s="166"/>
      <c r="R566" s="166"/>
      <c r="S566" s="166"/>
      <c r="T566" s="166"/>
      <c r="U566" s="166"/>
      <c r="V566" s="166"/>
      <c r="W566" s="166"/>
    </row>
    <row r="567" spans="1:23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166"/>
      <c r="L567" s="166"/>
      <c r="M567" s="166"/>
      <c r="N567" s="166"/>
      <c r="O567" s="166"/>
      <c r="P567" s="166"/>
      <c r="Q567" s="166"/>
      <c r="R567" s="166"/>
      <c r="S567" s="166"/>
      <c r="T567" s="166"/>
      <c r="U567" s="166"/>
      <c r="V567" s="166"/>
      <c r="W567" s="166"/>
    </row>
    <row r="568" spans="1:23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166"/>
      <c r="L568" s="166"/>
      <c r="M568" s="166"/>
      <c r="N568" s="166"/>
      <c r="O568" s="166"/>
      <c r="P568" s="166"/>
      <c r="Q568" s="166"/>
      <c r="R568" s="166"/>
      <c r="S568" s="166"/>
      <c r="T568" s="166"/>
      <c r="U568" s="166"/>
      <c r="V568" s="166"/>
      <c r="W568" s="166"/>
    </row>
    <row r="569" spans="1:23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166"/>
      <c r="L569" s="166"/>
      <c r="M569" s="166"/>
      <c r="N569" s="166"/>
      <c r="O569" s="166"/>
      <c r="P569" s="166"/>
      <c r="Q569" s="166"/>
      <c r="R569" s="166"/>
      <c r="S569" s="166"/>
      <c r="T569" s="166"/>
      <c r="U569" s="166"/>
      <c r="V569" s="166"/>
      <c r="W569" s="166"/>
    </row>
    <row r="570" spans="1:23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  <c r="T570" s="166"/>
      <c r="U570" s="166"/>
      <c r="V570" s="166"/>
      <c r="W570" s="166"/>
    </row>
    <row r="571" spans="1:23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166"/>
      <c r="L571" s="166"/>
      <c r="M571" s="166"/>
      <c r="N571" s="166"/>
      <c r="O571" s="166"/>
      <c r="P571" s="166"/>
      <c r="Q571" s="166"/>
      <c r="R571" s="166"/>
      <c r="S571" s="166"/>
      <c r="T571" s="166"/>
      <c r="U571" s="166"/>
      <c r="V571" s="166"/>
      <c r="W571" s="166"/>
    </row>
    <row r="572" spans="1:23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166"/>
      <c r="L572" s="166"/>
      <c r="M572" s="166"/>
      <c r="N572" s="166"/>
      <c r="O572" s="166"/>
      <c r="P572" s="166"/>
      <c r="Q572" s="166"/>
      <c r="R572" s="166"/>
      <c r="S572" s="166"/>
      <c r="T572" s="166"/>
      <c r="U572" s="166"/>
      <c r="V572" s="166"/>
      <c r="W572" s="166"/>
    </row>
    <row r="573" spans="1:23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166"/>
      <c r="L573" s="166"/>
      <c r="M573" s="166"/>
      <c r="N573" s="166"/>
      <c r="O573" s="166"/>
      <c r="P573" s="166"/>
      <c r="Q573" s="166"/>
      <c r="R573" s="166"/>
      <c r="S573" s="166"/>
      <c r="T573" s="166"/>
      <c r="U573" s="166"/>
      <c r="V573" s="166"/>
      <c r="W573" s="166"/>
    </row>
    <row r="574" spans="1:23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  <c r="P574" s="166"/>
      <c r="Q574" s="166"/>
      <c r="R574" s="166"/>
      <c r="S574" s="166"/>
      <c r="T574" s="166"/>
      <c r="U574" s="166"/>
      <c r="V574" s="166"/>
      <c r="W574" s="166"/>
    </row>
    <row r="575" spans="1:23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166"/>
      <c r="L575" s="166"/>
      <c r="M575" s="166"/>
      <c r="N575" s="166"/>
      <c r="O575" s="166"/>
      <c r="P575" s="166"/>
      <c r="Q575" s="166"/>
      <c r="R575" s="166"/>
      <c r="S575" s="166"/>
      <c r="T575" s="166"/>
      <c r="U575" s="166"/>
      <c r="V575" s="166"/>
      <c r="W575" s="166"/>
    </row>
    <row r="576" spans="1:23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166"/>
      <c r="L576" s="166"/>
      <c r="M576" s="166"/>
      <c r="N576" s="166"/>
      <c r="O576" s="166"/>
      <c r="P576" s="166"/>
      <c r="Q576" s="166"/>
      <c r="R576" s="166"/>
      <c r="S576" s="166"/>
      <c r="T576" s="166"/>
      <c r="U576" s="166"/>
      <c r="V576" s="166"/>
      <c r="W576" s="166"/>
    </row>
    <row r="577" spans="1:23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166"/>
      <c r="L577" s="166"/>
      <c r="M577" s="166"/>
      <c r="N577" s="166"/>
      <c r="O577" s="166"/>
      <c r="P577" s="166"/>
      <c r="Q577" s="166"/>
      <c r="R577" s="166"/>
      <c r="S577" s="166"/>
      <c r="T577" s="166"/>
      <c r="U577" s="166"/>
      <c r="V577" s="166"/>
      <c r="W577" s="166"/>
    </row>
    <row r="578" spans="1:23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166"/>
      <c r="L578" s="166"/>
      <c r="M578" s="166"/>
      <c r="N578" s="166"/>
      <c r="O578" s="166"/>
      <c r="P578" s="166"/>
      <c r="Q578" s="166"/>
      <c r="R578" s="166"/>
      <c r="S578" s="166"/>
      <c r="T578" s="166"/>
      <c r="U578" s="166"/>
      <c r="V578" s="166"/>
      <c r="W578" s="166"/>
    </row>
    <row r="579" spans="1:23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166"/>
      <c r="L579" s="166"/>
      <c r="M579" s="166"/>
      <c r="N579" s="166"/>
      <c r="O579" s="166"/>
      <c r="P579" s="166"/>
      <c r="Q579" s="166"/>
      <c r="R579" s="166"/>
      <c r="S579" s="166"/>
      <c r="T579" s="166"/>
      <c r="U579" s="166"/>
      <c r="V579" s="166"/>
      <c r="W579" s="166"/>
    </row>
    <row r="580" spans="1:23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166"/>
      <c r="L580" s="166"/>
      <c r="M580" s="166"/>
      <c r="N580" s="166"/>
      <c r="O580" s="166"/>
      <c r="P580" s="166"/>
      <c r="Q580" s="166"/>
      <c r="R580" s="166"/>
      <c r="S580" s="166"/>
      <c r="T580" s="166"/>
      <c r="U580" s="166"/>
      <c r="V580" s="166"/>
      <c r="W580" s="166"/>
    </row>
    <row r="581" spans="1:23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166"/>
      <c r="L581" s="166"/>
      <c r="M581" s="166"/>
      <c r="N581" s="166"/>
      <c r="O581" s="166"/>
      <c r="P581" s="166"/>
      <c r="Q581" s="166"/>
      <c r="R581" s="166"/>
      <c r="S581" s="166"/>
      <c r="T581" s="166"/>
      <c r="U581" s="166"/>
      <c r="V581" s="166"/>
      <c r="W581" s="166"/>
    </row>
    <row r="582" spans="1:23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166"/>
      <c r="L582" s="166"/>
      <c r="M582" s="166"/>
      <c r="N582" s="166"/>
      <c r="O582" s="166"/>
      <c r="P582" s="166"/>
      <c r="Q582" s="166"/>
      <c r="R582" s="166"/>
      <c r="S582" s="166"/>
      <c r="T582" s="166"/>
      <c r="U582" s="166"/>
      <c r="V582" s="166"/>
      <c r="W582" s="166"/>
    </row>
    <row r="583" spans="1:23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166"/>
      <c r="L583" s="166"/>
      <c r="M583" s="166"/>
      <c r="N583" s="166"/>
      <c r="O583" s="166"/>
      <c r="P583" s="166"/>
      <c r="Q583" s="166"/>
      <c r="R583" s="166"/>
      <c r="S583" s="166"/>
      <c r="T583" s="166"/>
      <c r="U583" s="166"/>
      <c r="V583" s="166"/>
      <c r="W583" s="166"/>
    </row>
    <row r="584" spans="1:23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166"/>
      <c r="L584" s="166"/>
      <c r="M584" s="166"/>
      <c r="N584" s="166"/>
      <c r="O584" s="166"/>
      <c r="P584" s="166"/>
      <c r="Q584" s="166"/>
      <c r="R584" s="166"/>
      <c r="S584" s="166"/>
      <c r="T584" s="166"/>
      <c r="U584" s="166"/>
      <c r="V584" s="166"/>
      <c r="W584" s="166"/>
    </row>
    <row r="585" spans="1:23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166"/>
      <c r="L585" s="166"/>
      <c r="M585" s="166"/>
      <c r="N585" s="166"/>
      <c r="O585" s="166"/>
      <c r="P585" s="166"/>
      <c r="Q585" s="166"/>
      <c r="R585" s="166"/>
      <c r="S585" s="166"/>
      <c r="T585" s="166"/>
      <c r="U585" s="166"/>
      <c r="V585" s="166"/>
      <c r="W585" s="166"/>
    </row>
    <row r="586" spans="1:23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166"/>
      <c r="L586" s="166"/>
      <c r="M586" s="166"/>
      <c r="N586" s="166"/>
      <c r="O586" s="166"/>
      <c r="P586" s="166"/>
      <c r="Q586" s="166"/>
      <c r="R586" s="166"/>
      <c r="S586" s="166"/>
      <c r="T586" s="166"/>
      <c r="U586" s="166"/>
      <c r="V586" s="166"/>
      <c r="W586" s="166"/>
    </row>
    <row r="587" spans="1:23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166"/>
      <c r="L587" s="166"/>
      <c r="M587" s="166"/>
      <c r="N587" s="166"/>
      <c r="O587" s="166"/>
      <c r="P587" s="166"/>
      <c r="Q587" s="166"/>
      <c r="R587" s="166"/>
      <c r="S587" s="166"/>
      <c r="T587" s="166"/>
      <c r="U587" s="166"/>
      <c r="V587" s="166"/>
      <c r="W587" s="166"/>
    </row>
    <row r="588" spans="1:23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166"/>
      <c r="L588" s="166"/>
      <c r="M588" s="166"/>
      <c r="N588" s="166"/>
      <c r="O588" s="166"/>
      <c r="P588" s="166"/>
      <c r="Q588" s="166"/>
      <c r="R588" s="166"/>
      <c r="S588" s="166"/>
      <c r="T588" s="166"/>
      <c r="U588" s="166"/>
      <c r="V588" s="166"/>
      <c r="W588" s="166"/>
    </row>
    <row r="589" spans="1:23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166"/>
      <c r="L589" s="166"/>
      <c r="M589" s="166"/>
      <c r="N589" s="166"/>
      <c r="O589" s="166"/>
      <c r="P589" s="166"/>
      <c r="Q589" s="166"/>
      <c r="R589" s="166"/>
      <c r="S589" s="166"/>
      <c r="T589" s="166"/>
      <c r="U589" s="166"/>
      <c r="V589" s="166"/>
      <c r="W589" s="166"/>
    </row>
    <row r="590" spans="1:23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166"/>
      <c r="L590" s="166"/>
      <c r="M590" s="166"/>
      <c r="N590" s="166"/>
      <c r="O590" s="166"/>
      <c r="P590" s="166"/>
      <c r="Q590" s="166"/>
      <c r="R590" s="166"/>
      <c r="S590" s="166"/>
      <c r="T590" s="166"/>
      <c r="U590" s="166"/>
      <c r="V590" s="166"/>
      <c r="W590" s="166"/>
    </row>
    <row r="591" spans="1:23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166"/>
      <c r="L591" s="166"/>
      <c r="M591" s="166"/>
      <c r="N591" s="166"/>
      <c r="O591" s="166"/>
      <c r="P591" s="166"/>
      <c r="Q591" s="166"/>
      <c r="R591" s="166"/>
      <c r="S591" s="166"/>
      <c r="T591" s="166"/>
      <c r="U591" s="166"/>
      <c r="V591" s="166"/>
      <c r="W591" s="166"/>
    </row>
    <row r="592" spans="1:23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166"/>
      <c r="L592" s="166"/>
      <c r="M592" s="166"/>
      <c r="N592" s="166"/>
      <c r="O592" s="166"/>
      <c r="P592" s="166"/>
      <c r="Q592" s="166"/>
      <c r="R592" s="166"/>
      <c r="S592" s="166"/>
      <c r="T592" s="166"/>
      <c r="U592" s="166"/>
      <c r="V592" s="166"/>
      <c r="W592" s="166"/>
    </row>
    <row r="593" spans="1:23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166"/>
      <c r="L593" s="166"/>
      <c r="M593" s="166"/>
      <c r="N593" s="166"/>
      <c r="O593" s="166"/>
      <c r="P593" s="166"/>
      <c r="Q593" s="166"/>
      <c r="R593" s="166"/>
      <c r="S593" s="166"/>
      <c r="T593" s="166"/>
      <c r="U593" s="166"/>
      <c r="V593" s="166"/>
      <c r="W593" s="166"/>
    </row>
    <row r="594" spans="1:23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166"/>
      <c r="L594" s="166"/>
      <c r="M594" s="166"/>
      <c r="N594" s="166"/>
      <c r="O594" s="166"/>
      <c r="P594" s="166"/>
      <c r="Q594" s="166"/>
      <c r="R594" s="166"/>
      <c r="S594" s="166"/>
      <c r="T594" s="166"/>
      <c r="U594" s="166"/>
      <c r="V594" s="166"/>
      <c r="W594" s="166"/>
    </row>
    <row r="595" spans="1:23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  <c r="S595" s="166"/>
      <c r="T595" s="166"/>
      <c r="U595" s="166"/>
      <c r="V595" s="166"/>
      <c r="W595" s="166"/>
    </row>
    <row r="596" spans="1:23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166"/>
      <c r="L596" s="166"/>
      <c r="M596" s="166"/>
      <c r="N596" s="166"/>
      <c r="O596" s="166"/>
      <c r="P596" s="166"/>
      <c r="Q596" s="166"/>
      <c r="R596" s="166"/>
      <c r="S596" s="166"/>
      <c r="T596" s="166"/>
      <c r="U596" s="166"/>
      <c r="V596" s="166"/>
      <c r="W596" s="166"/>
    </row>
    <row r="597" spans="1:23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166"/>
      <c r="L597" s="166"/>
      <c r="M597" s="166"/>
      <c r="N597" s="166"/>
      <c r="O597" s="166"/>
      <c r="P597" s="166"/>
      <c r="Q597" s="166"/>
      <c r="R597" s="166"/>
      <c r="S597" s="166"/>
      <c r="T597" s="166"/>
      <c r="U597" s="166"/>
      <c r="V597" s="166"/>
      <c r="W597" s="166"/>
    </row>
    <row r="598" spans="1:23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166"/>
      <c r="L598" s="166"/>
      <c r="M598" s="166"/>
      <c r="N598" s="166"/>
      <c r="O598" s="166"/>
      <c r="P598" s="166"/>
      <c r="Q598" s="166"/>
      <c r="R598" s="166"/>
      <c r="S598" s="166"/>
      <c r="T598" s="166"/>
      <c r="U598" s="166"/>
      <c r="V598" s="166"/>
      <c r="W598" s="166"/>
    </row>
    <row r="599" spans="1:23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166"/>
      <c r="L599" s="166"/>
      <c r="M599" s="166"/>
      <c r="N599" s="166"/>
      <c r="O599" s="166"/>
      <c r="P599" s="166"/>
      <c r="Q599" s="166"/>
      <c r="R599" s="166"/>
      <c r="S599" s="166"/>
      <c r="T599" s="166"/>
      <c r="U599" s="166"/>
      <c r="V599" s="166"/>
      <c r="W599" s="166"/>
    </row>
    <row r="600" spans="1:23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166"/>
      <c r="L600" s="166"/>
      <c r="M600" s="166"/>
      <c r="N600" s="166"/>
      <c r="O600" s="166"/>
      <c r="P600" s="166"/>
      <c r="Q600" s="166"/>
      <c r="R600" s="166"/>
      <c r="S600" s="166"/>
      <c r="T600" s="166"/>
      <c r="U600" s="166"/>
      <c r="V600" s="166"/>
      <c r="W600" s="166"/>
    </row>
    <row r="601" spans="1:23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166"/>
      <c r="L601" s="166"/>
      <c r="M601" s="166"/>
      <c r="N601" s="166"/>
      <c r="O601" s="166"/>
      <c r="P601" s="166"/>
      <c r="Q601" s="166"/>
      <c r="R601" s="166"/>
      <c r="S601" s="166"/>
      <c r="T601" s="166"/>
      <c r="U601" s="166"/>
      <c r="V601" s="166"/>
      <c r="W601" s="166"/>
    </row>
    <row r="602" spans="1:23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166"/>
      <c r="L602" s="166"/>
      <c r="M602" s="166"/>
      <c r="N602" s="166"/>
      <c r="O602" s="166"/>
      <c r="P602" s="166"/>
      <c r="Q602" s="166"/>
      <c r="R602" s="166"/>
      <c r="S602" s="166"/>
      <c r="T602" s="166"/>
      <c r="U602" s="166"/>
      <c r="V602" s="166"/>
      <c r="W602" s="166"/>
    </row>
    <row r="603" spans="1:23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166"/>
      <c r="L603" s="166"/>
      <c r="M603" s="166"/>
      <c r="N603" s="166"/>
      <c r="O603" s="166"/>
      <c r="P603" s="166"/>
      <c r="Q603" s="166"/>
      <c r="R603" s="166"/>
      <c r="S603" s="166"/>
      <c r="T603" s="166"/>
      <c r="U603" s="166"/>
      <c r="V603" s="166"/>
      <c r="W603" s="166"/>
    </row>
    <row r="604" spans="1:23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166"/>
      <c r="L604" s="166"/>
      <c r="M604" s="166"/>
      <c r="N604" s="166"/>
      <c r="O604" s="166"/>
      <c r="P604" s="166"/>
      <c r="Q604" s="166"/>
      <c r="R604" s="166"/>
      <c r="S604" s="166"/>
      <c r="T604" s="166"/>
      <c r="U604" s="166"/>
      <c r="V604" s="166"/>
      <c r="W604" s="166"/>
    </row>
    <row r="605" spans="1:23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166"/>
      <c r="L605" s="166"/>
      <c r="M605" s="166"/>
      <c r="N605" s="166"/>
      <c r="O605" s="166"/>
      <c r="P605" s="166"/>
      <c r="Q605" s="166"/>
      <c r="R605" s="166"/>
      <c r="S605" s="166"/>
      <c r="T605" s="166"/>
      <c r="U605" s="166"/>
      <c r="V605" s="166"/>
      <c r="W605" s="166"/>
    </row>
    <row r="606" spans="1:23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166"/>
      <c r="L606" s="166"/>
      <c r="M606" s="166"/>
      <c r="N606" s="166"/>
      <c r="O606" s="166"/>
      <c r="P606" s="166"/>
      <c r="Q606" s="166"/>
      <c r="R606" s="166"/>
      <c r="S606" s="166"/>
      <c r="T606" s="166"/>
      <c r="U606" s="166"/>
      <c r="V606" s="166"/>
      <c r="W606" s="166"/>
    </row>
    <row r="607" spans="1:23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166"/>
      <c r="L607" s="166"/>
      <c r="M607" s="166"/>
      <c r="N607" s="166"/>
      <c r="O607" s="166"/>
      <c r="P607" s="166"/>
      <c r="Q607" s="166"/>
      <c r="R607" s="166"/>
      <c r="S607" s="166"/>
      <c r="T607" s="166"/>
      <c r="U607" s="166"/>
      <c r="V607" s="166"/>
      <c r="W607" s="166"/>
    </row>
    <row r="608" spans="1:23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166"/>
      <c r="L608" s="166"/>
      <c r="M608" s="166"/>
      <c r="N608" s="166"/>
      <c r="O608" s="166"/>
      <c r="P608" s="166"/>
      <c r="Q608" s="166"/>
      <c r="R608" s="166"/>
      <c r="S608" s="166"/>
      <c r="T608" s="166"/>
      <c r="U608" s="166"/>
      <c r="V608" s="166"/>
      <c r="W608" s="166"/>
    </row>
    <row r="609" spans="1:23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166"/>
      <c r="L609" s="166"/>
      <c r="M609" s="166"/>
      <c r="N609" s="166"/>
      <c r="O609" s="166"/>
      <c r="P609" s="166"/>
      <c r="Q609" s="166"/>
      <c r="R609" s="166"/>
      <c r="S609" s="166"/>
      <c r="T609" s="166"/>
      <c r="U609" s="166"/>
      <c r="V609" s="166"/>
      <c r="W609" s="166"/>
    </row>
    <row r="610" spans="1:23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166"/>
      <c r="L610" s="166"/>
      <c r="M610" s="166"/>
      <c r="N610" s="166"/>
      <c r="O610" s="166"/>
      <c r="P610" s="166"/>
      <c r="Q610" s="166"/>
      <c r="R610" s="166"/>
      <c r="S610" s="166"/>
      <c r="T610" s="166"/>
      <c r="U610" s="166"/>
      <c r="V610" s="166"/>
      <c r="W610" s="166"/>
    </row>
    <row r="611" spans="1:23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166"/>
      <c r="L611" s="166"/>
      <c r="M611" s="166"/>
      <c r="N611" s="166"/>
      <c r="O611" s="166"/>
      <c r="P611" s="166"/>
      <c r="Q611" s="166"/>
      <c r="R611" s="166"/>
      <c r="S611" s="166"/>
      <c r="T611" s="166"/>
      <c r="U611" s="166"/>
      <c r="V611" s="166"/>
      <c r="W611" s="166"/>
    </row>
    <row r="612" spans="1:23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166"/>
      <c r="L612" s="166"/>
      <c r="M612" s="166"/>
      <c r="N612" s="166"/>
      <c r="O612" s="166"/>
      <c r="P612" s="166"/>
      <c r="Q612" s="166"/>
      <c r="R612" s="166"/>
      <c r="S612" s="166"/>
      <c r="T612" s="166"/>
      <c r="U612" s="166"/>
      <c r="V612" s="166"/>
      <c r="W612" s="166"/>
    </row>
    <row r="613" spans="1:23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166"/>
      <c r="L613" s="166"/>
      <c r="M613" s="166"/>
      <c r="N613" s="166"/>
      <c r="O613" s="166"/>
      <c r="P613" s="166"/>
      <c r="Q613" s="166"/>
      <c r="R613" s="166"/>
      <c r="S613" s="166"/>
      <c r="T613" s="166"/>
      <c r="U613" s="166"/>
      <c r="V613" s="166"/>
      <c r="W613" s="166"/>
    </row>
    <row r="614" spans="1:23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166"/>
      <c r="L614" s="166"/>
      <c r="M614" s="166"/>
      <c r="N614" s="166"/>
      <c r="O614" s="166"/>
      <c r="P614" s="166"/>
      <c r="Q614" s="166"/>
      <c r="R614" s="166"/>
      <c r="S614" s="166"/>
      <c r="T614" s="166"/>
      <c r="U614" s="166"/>
      <c r="V614" s="166"/>
      <c r="W614" s="166"/>
    </row>
    <row r="615" spans="1:23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166"/>
      <c r="L615" s="166"/>
      <c r="M615" s="166"/>
      <c r="N615" s="166"/>
      <c r="O615" s="166"/>
      <c r="P615" s="166"/>
      <c r="Q615" s="166"/>
      <c r="R615" s="166"/>
      <c r="S615" s="166"/>
      <c r="T615" s="166"/>
      <c r="U615" s="166"/>
      <c r="V615" s="166"/>
      <c r="W615" s="166"/>
    </row>
    <row r="616" spans="1:23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166"/>
      <c r="L616" s="166"/>
      <c r="M616" s="166"/>
      <c r="N616" s="166"/>
      <c r="O616" s="166"/>
      <c r="P616" s="166"/>
      <c r="Q616" s="166"/>
      <c r="R616" s="166"/>
      <c r="S616" s="166"/>
      <c r="T616" s="166"/>
      <c r="U616" s="166"/>
      <c r="V616" s="166"/>
      <c r="W616" s="166"/>
    </row>
    <row r="617" spans="1:23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166"/>
      <c r="S617" s="166"/>
      <c r="T617" s="166"/>
      <c r="U617" s="166"/>
      <c r="V617" s="166"/>
      <c r="W617" s="166"/>
    </row>
    <row r="618" spans="1:23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166"/>
      <c r="S618" s="166"/>
      <c r="T618" s="166"/>
      <c r="U618" s="166"/>
      <c r="V618" s="166"/>
      <c r="W618" s="166"/>
    </row>
    <row r="619" spans="1:23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  <c r="S619" s="166"/>
      <c r="T619" s="166"/>
      <c r="U619" s="166"/>
      <c r="V619" s="166"/>
      <c r="W619" s="166"/>
    </row>
    <row r="620" spans="1:23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166"/>
      <c r="L620" s="166"/>
      <c r="M620" s="166"/>
      <c r="N620" s="166"/>
      <c r="O620" s="166"/>
      <c r="P620" s="166"/>
      <c r="Q620" s="166"/>
      <c r="R620" s="166"/>
      <c r="S620" s="166"/>
      <c r="T620" s="166"/>
      <c r="U620" s="166"/>
      <c r="V620" s="166"/>
      <c r="W620" s="166"/>
    </row>
    <row r="621" spans="1:23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166"/>
      <c r="S621" s="166"/>
      <c r="T621" s="166"/>
      <c r="U621" s="166"/>
      <c r="V621" s="166"/>
      <c r="W621" s="166"/>
    </row>
    <row r="622" spans="1:23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166"/>
      <c r="S622" s="166"/>
      <c r="T622" s="166"/>
      <c r="U622" s="166"/>
      <c r="V622" s="166"/>
      <c r="W622" s="166"/>
    </row>
    <row r="623" spans="1:23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166"/>
      <c r="S623" s="166"/>
      <c r="T623" s="166"/>
      <c r="U623" s="166"/>
      <c r="V623" s="166"/>
      <c r="W623" s="166"/>
    </row>
    <row r="624" spans="1:23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166"/>
      <c r="S624" s="166"/>
      <c r="T624" s="166"/>
      <c r="U624" s="166"/>
      <c r="V624" s="166"/>
      <c r="W624" s="166"/>
    </row>
    <row r="625" spans="1:23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166"/>
      <c r="S625" s="166"/>
      <c r="T625" s="166"/>
      <c r="U625" s="166"/>
      <c r="V625" s="166"/>
      <c r="W625" s="166"/>
    </row>
    <row r="626" spans="1:23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166"/>
      <c r="S626" s="166"/>
      <c r="T626" s="166"/>
      <c r="U626" s="166"/>
      <c r="V626" s="166"/>
      <c r="W626" s="166"/>
    </row>
    <row r="627" spans="1:23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166"/>
      <c r="S627" s="166"/>
      <c r="T627" s="166"/>
      <c r="U627" s="166"/>
      <c r="V627" s="166"/>
      <c r="W627" s="166"/>
    </row>
    <row r="628" spans="1:23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  <c r="R628" s="166"/>
      <c r="S628" s="166"/>
      <c r="T628" s="166"/>
      <c r="U628" s="166"/>
      <c r="V628" s="166"/>
      <c r="W628" s="166"/>
    </row>
    <row r="629" spans="1:23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166"/>
      <c r="S629" s="166"/>
      <c r="T629" s="166"/>
      <c r="U629" s="166"/>
      <c r="V629" s="166"/>
      <c r="W629" s="166"/>
    </row>
    <row r="630" spans="1:23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166"/>
      <c r="S630" s="166"/>
      <c r="T630" s="166"/>
      <c r="U630" s="166"/>
      <c r="V630" s="166"/>
      <c r="W630" s="166"/>
    </row>
    <row r="631" spans="1:23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166"/>
      <c r="L631" s="166"/>
      <c r="M631" s="166"/>
      <c r="N631" s="166"/>
      <c r="O631" s="166"/>
      <c r="P631" s="166"/>
      <c r="Q631" s="166"/>
      <c r="R631" s="166"/>
      <c r="S631" s="166"/>
      <c r="T631" s="166"/>
      <c r="U631" s="166"/>
      <c r="V631" s="166"/>
      <c r="W631" s="166"/>
    </row>
    <row r="632" spans="1:23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166"/>
      <c r="L632" s="166"/>
      <c r="M632" s="166"/>
      <c r="N632" s="166"/>
      <c r="O632" s="166"/>
      <c r="P632" s="166"/>
      <c r="Q632" s="166"/>
      <c r="R632" s="166"/>
      <c r="S632" s="166"/>
      <c r="T632" s="166"/>
      <c r="U632" s="166"/>
      <c r="V632" s="166"/>
      <c r="W632" s="166"/>
    </row>
    <row r="633" spans="1:23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66"/>
      <c r="P633" s="166"/>
      <c r="Q633" s="166"/>
      <c r="R633" s="166"/>
      <c r="S633" s="166"/>
      <c r="T633" s="166"/>
      <c r="U633" s="166"/>
      <c r="V633" s="166"/>
      <c r="W633" s="166"/>
    </row>
    <row r="634" spans="1:23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66"/>
      <c r="P634" s="166"/>
      <c r="Q634" s="166"/>
      <c r="R634" s="166"/>
      <c r="S634" s="166"/>
      <c r="T634" s="166"/>
      <c r="U634" s="166"/>
      <c r="V634" s="166"/>
      <c r="W634" s="166"/>
    </row>
    <row r="635" spans="1:23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66"/>
      <c r="P635" s="166"/>
      <c r="Q635" s="166"/>
      <c r="R635" s="166"/>
      <c r="S635" s="166"/>
      <c r="T635" s="166"/>
      <c r="U635" s="166"/>
      <c r="V635" s="166"/>
      <c r="W635" s="166"/>
    </row>
    <row r="636" spans="1:23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66"/>
      <c r="P636" s="166"/>
      <c r="Q636" s="166"/>
      <c r="R636" s="166"/>
      <c r="S636" s="166"/>
      <c r="T636" s="166"/>
      <c r="U636" s="166"/>
      <c r="V636" s="166"/>
      <c r="W636" s="166"/>
    </row>
    <row r="637" spans="1:23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66"/>
      <c r="P637" s="166"/>
      <c r="Q637" s="166"/>
      <c r="R637" s="166"/>
      <c r="S637" s="166"/>
      <c r="T637" s="166"/>
      <c r="U637" s="166"/>
      <c r="V637" s="166"/>
      <c r="W637" s="166"/>
    </row>
    <row r="638" spans="1:23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166"/>
      <c r="L638" s="166"/>
      <c r="M638" s="166"/>
      <c r="N638" s="166"/>
      <c r="O638" s="166"/>
      <c r="P638" s="166"/>
      <c r="Q638" s="166"/>
      <c r="R638" s="166"/>
      <c r="S638" s="166"/>
      <c r="T638" s="166"/>
      <c r="U638" s="166"/>
      <c r="V638" s="166"/>
      <c r="W638" s="166"/>
    </row>
    <row r="639" spans="1:23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166"/>
      <c r="L639" s="166"/>
      <c r="M639" s="166"/>
      <c r="N639" s="166"/>
      <c r="O639" s="166"/>
      <c r="P639" s="166"/>
      <c r="Q639" s="166"/>
      <c r="R639" s="166"/>
      <c r="S639" s="166"/>
      <c r="T639" s="166"/>
      <c r="U639" s="166"/>
      <c r="V639" s="166"/>
      <c r="W639" s="166"/>
    </row>
    <row r="640" spans="1:23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166"/>
      <c r="L640" s="166"/>
      <c r="M640" s="166"/>
      <c r="N640" s="166"/>
      <c r="O640" s="166"/>
      <c r="P640" s="166"/>
      <c r="Q640" s="166"/>
      <c r="R640" s="166"/>
      <c r="S640" s="166"/>
      <c r="T640" s="166"/>
      <c r="U640" s="166"/>
      <c r="V640" s="166"/>
      <c r="W640" s="166"/>
    </row>
    <row r="641" spans="1:23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166"/>
      <c r="L641" s="166"/>
      <c r="M641" s="166"/>
      <c r="N641" s="166"/>
      <c r="O641" s="166"/>
      <c r="P641" s="166"/>
      <c r="Q641" s="166"/>
      <c r="R641" s="166"/>
      <c r="S641" s="166"/>
      <c r="T641" s="166"/>
      <c r="U641" s="166"/>
      <c r="V641" s="166"/>
      <c r="W641" s="166"/>
    </row>
    <row r="642" spans="1:23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166"/>
      <c r="L642" s="166"/>
      <c r="M642" s="166"/>
      <c r="N642" s="166"/>
      <c r="O642" s="166"/>
      <c r="P642" s="166"/>
      <c r="Q642" s="166"/>
      <c r="R642" s="166"/>
      <c r="S642" s="166"/>
      <c r="T642" s="166"/>
      <c r="U642" s="166"/>
      <c r="V642" s="166"/>
      <c r="W642" s="166"/>
    </row>
    <row r="643" spans="1:23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166"/>
      <c r="L643" s="166"/>
      <c r="M643" s="166"/>
      <c r="N643" s="166"/>
      <c r="O643" s="166"/>
      <c r="P643" s="166"/>
      <c r="Q643" s="166"/>
      <c r="R643" s="166"/>
      <c r="S643" s="166"/>
      <c r="T643" s="166"/>
      <c r="U643" s="166"/>
      <c r="V643" s="166"/>
      <c r="W643" s="166"/>
    </row>
    <row r="644" spans="1:23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  <c r="T644" s="166"/>
      <c r="U644" s="166"/>
      <c r="V644" s="166"/>
      <c r="W644" s="166"/>
    </row>
    <row r="645" spans="1:23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166"/>
      <c r="L645" s="166"/>
      <c r="M645" s="166"/>
      <c r="N645" s="166"/>
      <c r="O645" s="166"/>
      <c r="P645" s="166"/>
      <c r="Q645" s="166"/>
      <c r="R645" s="166"/>
      <c r="S645" s="166"/>
      <c r="T645" s="166"/>
      <c r="U645" s="166"/>
      <c r="V645" s="166"/>
      <c r="W645" s="166"/>
    </row>
    <row r="646" spans="1:23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166"/>
      <c r="L646" s="166"/>
      <c r="M646" s="166"/>
      <c r="N646" s="166"/>
      <c r="O646" s="166"/>
      <c r="P646" s="166"/>
      <c r="Q646" s="166"/>
      <c r="R646" s="166"/>
      <c r="S646" s="166"/>
      <c r="T646" s="166"/>
      <c r="U646" s="166"/>
      <c r="V646" s="166"/>
      <c r="W646" s="166"/>
    </row>
    <row r="647" spans="1:23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166"/>
      <c r="L647" s="166"/>
      <c r="M647" s="166"/>
      <c r="N647" s="166"/>
      <c r="O647" s="166"/>
      <c r="P647" s="166"/>
      <c r="Q647" s="166"/>
      <c r="R647" s="166"/>
      <c r="S647" s="166"/>
      <c r="T647" s="166"/>
      <c r="U647" s="166"/>
      <c r="V647" s="166"/>
      <c r="W647" s="166"/>
    </row>
    <row r="648" spans="1:23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166"/>
      <c r="L648" s="166"/>
      <c r="M648" s="166"/>
      <c r="N648" s="166"/>
      <c r="O648" s="166"/>
      <c r="P648" s="166"/>
      <c r="Q648" s="166"/>
      <c r="R648" s="166"/>
      <c r="S648" s="166"/>
      <c r="T648" s="166"/>
      <c r="U648" s="166"/>
      <c r="V648" s="166"/>
      <c r="W648" s="166"/>
    </row>
    <row r="649" spans="1:23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166"/>
      <c r="L649" s="166"/>
      <c r="M649" s="166"/>
      <c r="N649" s="166"/>
      <c r="O649" s="166"/>
      <c r="P649" s="166"/>
      <c r="Q649" s="166"/>
      <c r="R649" s="166"/>
      <c r="S649" s="166"/>
      <c r="T649" s="166"/>
      <c r="U649" s="166"/>
      <c r="V649" s="166"/>
      <c r="W649" s="166"/>
    </row>
    <row r="650" spans="1:23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166"/>
      <c r="L650" s="166"/>
      <c r="M650" s="166"/>
      <c r="N650" s="166"/>
      <c r="O650" s="166"/>
      <c r="P650" s="166"/>
      <c r="Q650" s="166"/>
      <c r="R650" s="166"/>
      <c r="S650" s="166"/>
      <c r="T650" s="166"/>
      <c r="U650" s="166"/>
      <c r="V650" s="166"/>
      <c r="W650" s="166"/>
    </row>
    <row r="651" spans="1:23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166"/>
      <c r="L651" s="166"/>
      <c r="M651" s="166"/>
      <c r="N651" s="166"/>
      <c r="O651" s="166"/>
      <c r="P651" s="166"/>
      <c r="Q651" s="166"/>
      <c r="R651" s="166"/>
      <c r="S651" s="166"/>
      <c r="T651" s="166"/>
      <c r="U651" s="166"/>
      <c r="V651" s="166"/>
      <c r="W651" s="166"/>
    </row>
    <row r="652" spans="1:23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166"/>
      <c r="L652" s="166"/>
      <c r="M652" s="166"/>
      <c r="N652" s="166"/>
      <c r="O652" s="166"/>
      <c r="P652" s="166"/>
      <c r="Q652" s="166"/>
      <c r="R652" s="166"/>
      <c r="S652" s="166"/>
      <c r="T652" s="166"/>
      <c r="U652" s="166"/>
      <c r="V652" s="166"/>
      <c r="W652" s="166"/>
    </row>
    <row r="653" spans="1:23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166"/>
      <c r="L653" s="166"/>
      <c r="M653" s="166"/>
      <c r="N653" s="166"/>
      <c r="O653" s="166"/>
      <c r="P653" s="166"/>
      <c r="Q653" s="166"/>
      <c r="R653" s="166"/>
      <c r="S653" s="166"/>
      <c r="T653" s="166"/>
      <c r="U653" s="166"/>
      <c r="V653" s="166"/>
      <c r="W653" s="166"/>
    </row>
    <row r="654" spans="1:23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166"/>
      <c r="L654" s="166"/>
      <c r="M654" s="166"/>
      <c r="N654" s="166"/>
      <c r="O654" s="166"/>
      <c r="P654" s="166"/>
      <c r="Q654" s="166"/>
      <c r="R654" s="166"/>
      <c r="S654" s="166"/>
      <c r="T654" s="166"/>
      <c r="U654" s="166"/>
      <c r="V654" s="166"/>
      <c r="W654" s="166"/>
    </row>
    <row r="655" spans="1:23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166"/>
      <c r="L655" s="166"/>
      <c r="M655" s="166"/>
      <c r="N655" s="166"/>
      <c r="O655" s="166"/>
      <c r="P655" s="166"/>
      <c r="Q655" s="166"/>
      <c r="R655" s="166"/>
      <c r="S655" s="166"/>
      <c r="T655" s="166"/>
      <c r="U655" s="166"/>
      <c r="V655" s="166"/>
      <c r="W655" s="166"/>
    </row>
    <row r="656" spans="1:23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166"/>
      <c r="L656" s="166"/>
      <c r="M656" s="166"/>
      <c r="N656" s="166"/>
      <c r="O656" s="166"/>
      <c r="P656" s="166"/>
      <c r="Q656" s="166"/>
      <c r="R656" s="166"/>
      <c r="S656" s="166"/>
      <c r="T656" s="166"/>
      <c r="U656" s="166"/>
      <c r="V656" s="166"/>
      <c r="W656" s="166"/>
    </row>
    <row r="657" spans="1:23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166"/>
      <c r="L657" s="166"/>
      <c r="M657" s="166"/>
      <c r="N657" s="166"/>
      <c r="O657" s="166"/>
      <c r="P657" s="166"/>
      <c r="Q657" s="166"/>
      <c r="R657" s="166"/>
      <c r="S657" s="166"/>
      <c r="T657" s="166"/>
      <c r="U657" s="166"/>
      <c r="V657" s="166"/>
      <c r="W657" s="166"/>
    </row>
    <row r="658" spans="1:23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166"/>
      <c r="L658" s="166"/>
      <c r="M658" s="166"/>
      <c r="N658" s="166"/>
      <c r="O658" s="166"/>
      <c r="P658" s="166"/>
      <c r="Q658" s="166"/>
      <c r="R658" s="166"/>
      <c r="S658" s="166"/>
      <c r="T658" s="166"/>
      <c r="U658" s="166"/>
      <c r="V658" s="166"/>
      <c r="W658" s="166"/>
    </row>
    <row r="659" spans="1:23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166"/>
      <c r="L659" s="166"/>
      <c r="M659" s="166"/>
      <c r="N659" s="166"/>
      <c r="O659" s="166"/>
      <c r="P659" s="166"/>
      <c r="Q659" s="166"/>
      <c r="R659" s="166"/>
      <c r="S659" s="166"/>
      <c r="T659" s="166"/>
      <c r="U659" s="166"/>
      <c r="V659" s="166"/>
      <c r="W659" s="166"/>
    </row>
    <row r="660" spans="1:23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166"/>
      <c r="L660" s="166"/>
      <c r="M660" s="166"/>
      <c r="N660" s="166"/>
      <c r="O660" s="166"/>
      <c r="P660" s="166"/>
      <c r="Q660" s="166"/>
      <c r="R660" s="166"/>
      <c r="S660" s="166"/>
      <c r="T660" s="166"/>
      <c r="U660" s="166"/>
      <c r="V660" s="166"/>
      <c r="W660" s="166"/>
    </row>
    <row r="661" spans="1:23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166"/>
      <c r="L661" s="166"/>
      <c r="M661" s="166"/>
      <c r="N661" s="166"/>
      <c r="O661" s="166"/>
      <c r="P661" s="166"/>
      <c r="Q661" s="166"/>
      <c r="R661" s="166"/>
      <c r="S661" s="166"/>
      <c r="T661" s="166"/>
      <c r="U661" s="166"/>
      <c r="V661" s="166"/>
      <c r="W661" s="166"/>
    </row>
    <row r="662" spans="1:23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166"/>
      <c r="L662" s="166"/>
      <c r="M662" s="166"/>
      <c r="N662" s="166"/>
      <c r="O662" s="166"/>
      <c r="P662" s="166"/>
      <c r="Q662" s="166"/>
      <c r="R662" s="166"/>
      <c r="S662" s="166"/>
      <c r="T662" s="166"/>
      <c r="U662" s="166"/>
      <c r="V662" s="166"/>
      <c r="W662" s="166"/>
    </row>
    <row r="663" spans="1:23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166"/>
      <c r="L663" s="166"/>
      <c r="M663" s="166"/>
      <c r="N663" s="166"/>
      <c r="O663" s="166"/>
      <c r="P663" s="166"/>
      <c r="Q663" s="166"/>
      <c r="R663" s="166"/>
      <c r="S663" s="166"/>
      <c r="T663" s="166"/>
      <c r="U663" s="166"/>
      <c r="V663" s="166"/>
      <c r="W663" s="166"/>
    </row>
    <row r="664" spans="1:23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166"/>
      <c r="L664" s="166"/>
      <c r="M664" s="166"/>
      <c r="N664" s="166"/>
      <c r="O664" s="166"/>
      <c r="P664" s="166"/>
      <c r="Q664" s="166"/>
      <c r="R664" s="166"/>
      <c r="S664" s="166"/>
      <c r="T664" s="166"/>
      <c r="U664" s="166"/>
      <c r="V664" s="166"/>
      <c r="W664" s="166"/>
    </row>
    <row r="665" spans="1:23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166"/>
      <c r="L665" s="166"/>
      <c r="M665" s="166"/>
      <c r="N665" s="166"/>
      <c r="O665" s="166"/>
      <c r="P665" s="166"/>
      <c r="Q665" s="166"/>
      <c r="R665" s="166"/>
      <c r="S665" s="166"/>
      <c r="T665" s="166"/>
      <c r="U665" s="166"/>
      <c r="V665" s="166"/>
      <c r="W665" s="166"/>
    </row>
    <row r="666" spans="1:23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166"/>
      <c r="L666" s="166"/>
      <c r="M666" s="166"/>
      <c r="N666" s="166"/>
      <c r="O666" s="166"/>
      <c r="P666" s="166"/>
      <c r="Q666" s="166"/>
      <c r="R666" s="166"/>
      <c r="S666" s="166"/>
      <c r="T666" s="166"/>
      <c r="U666" s="166"/>
      <c r="V666" s="166"/>
      <c r="W666" s="166"/>
    </row>
    <row r="667" spans="1:23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166"/>
      <c r="L667" s="166"/>
      <c r="M667" s="166"/>
      <c r="N667" s="166"/>
      <c r="O667" s="166"/>
      <c r="P667" s="166"/>
      <c r="Q667" s="166"/>
      <c r="R667" s="166"/>
      <c r="S667" s="166"/>
      <c r="T667" s="166"/>
      <c r="U667" s="166"/>
      <c r="V667" s="166"/>
      <c r="W667" s="166"/>
    </row>
    <row r="668" spans="1:23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  <c r="T668" s="166"/>
      <c r="U668" s="166"/>
      <c r="V668" s="166"/>
      <c r="W668" s="166"/>
    </row>
    <row r="669" spans="1:23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166"/>
      <c r="L669" s="166"/>
      <c r="M669" s="166"/>
      <c r="N669" s="166"/>
      <c r="O669" s="166"/>
      <c r="P669" s="166"/>
      <c r="Q669" s="166"/>
      <c r="R669" s="166"/>
      <c r="S669" s="166"/>
      <c r="T669" s="166"/>
      <c r="U669" s="166"/>
      <c r="V669" s="166"/>
      <c r="W669" s="166"/>
    </row>
    <row r="670" spans="1:23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166"/>
      <c r="L670" s="166"/>
      <c r="M670" s="166"/>
      <c r="N670" s="166"/>
      <c r="O670" s="166"/>
      <c r="P670" s="166"/>
      <c r="Q670" s="166"/>
      <c r="R670" s="166"/>
      <c r="S670" s="166"/>
      <c r="T670" s="166"/>
      <c r="U670" s="166"/>
      <c r="V670" s="166"/>
      <c r="W670" s="166"/>
    </row>
    <row r="671" spans="1:23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166"/>
      <c r="L671" s="166"/>
      <c r="M671" s="166"/>
      <c r="N671" s="166"/>
      <c r="O671" s="166"/>
      <c r="P671" s="166"/>
      <c r="Q671" s="166"/>
      <c r="R671" s="166"/>
      <c r="S671" s="166"/>
      <c r="T671" s="166"/>
      <c r="U671" s="166"/>
      <c r="V671" s="166"/>
      <c r="W671" s="166"/>
    </row>
    <row r="672" spans="1:23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166"/>
      <c r="L672" s="166"/>
      <c r="M672" s="166"/>
      <c r="N672" s="166"/>
      <c r="O672" s="166"/>
      <c r="P672" s="166"/>
      <c r="Q672" s="166"/>
      <c r="R672" s="166"/>
      <c r="S672" s="166"/>
      <c r="T672" s="166"/>
      <c r="U672" s="166"/>
      <c r="V672" s="166"/>
      <c r="W672" s="166"/>
    </row>
    <row r="673" spans="1:23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166"/>
      <c r="L673" s="166"/>
      <c r="M673" s="166"/>
      <c r="N673" s="166"/>
      <c r="O673" s="166"/>
      <c r="P673" s="166"/>
      <c r="Q673" s="166"/>
      <c r="R673" s="166"/>
      <c r="S673" s="166"/>
      <c r="T673" s="166"/>
      <c r="U673" s="166"/>
      <c r="V673" s="166"/>
      <c r="W673" s="166"/>
    </row>
    <row r="674" spans="1:23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166"/>
      <c r="L674" s="166"/>
      <c r="M674" s="166"/>
      <c r="N674" s="166"/>
      <c r="O674" s="166"/>
      <c r="P674" s="166"/>
      <c r="Q674" s="166"/>
      <c r="R674" s="166"/>
      <c r="S674" s="166"/>
      <c r="T674" s="166"/>
      <c r="U674" s="166"/>
      <c r="V674" s="166"/>
      <c r="W674" s="166"/>
    </row>
    <row r="675" spans="1:23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166"/>
      <c r="L675" s="166"/>
      <c r="M675" s="166"/>
      <c r="N675" s="166"/>
      <c r="O675" s="166"/>
      <c r="P675" s="166"/>
      <c r="Q675" s="166"/>
      <c r="R675" s="166"/>
      <c r="S675" s="166"/>
      <c r="T675" s="166"/>
      <c r="U675" s="166"/>
      <c r="V675" s="166"/>
      <c r="W675" s="166"/>
    </row>
    <row r="676" spans="1:23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166"/>
      <c r="L676" s="166"/>
      <c r="M676" s="166"/>
      <c r="N676" s="166"/>
      <c r="O676" s="166"/>
      <c r="P676" s="166"/>
      <c r="Q676" s="166"/>
      <c r="R676" s="166"/>
      <c r="S676" s="166"/>
      <c r="T676" s="166"/>
      <c r="U676" s="166"/>
      <c r="V676" s="166"/>
      <c r="W676" s="166"/>
    </row>
    <row r="677" spans="1:23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166"/>
      <c r="L677" s="166"/>
      <c r="M677" s="166"/>
      <c r="N677" s="166"/>
      <c r="O677" s="166"/>
      <c r="P677" s="166"/>
      <c r="Q677" s="166"/>
      <c r="R677" s="166"/>
      <c r="S677" s="166"/>
      <c r="T677" s="166"/>
      <c r="U677" s="166"/>
      <c r="V677" s="166"/>
      <c r="W677" s="166"/>
    </row>
    <row r="678" spans="1:23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166"/>
      <c r="L678" s="166"/>
      <c r="M678" s="166"/>
      <c r="N678" s="166"/>
      <c r="O678" s="166"/>
      <c r="P678" s="166"/>
      <c r="Q678" s="166"/>
      <c r="R678" s="166"/>
      <c r="S678" s="166"/>
      <c r="T678" s="166"/>
      <c r="U678" s="166"/>
      <c r="V678" s="166"/>
      <c r="W678" s="166"/>
    </row>
    <row r="679" spans="1:23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166"/>
      <c r="L679" s="166"/>
      <c r="M679" s="166"/>
      <c r="N679" s="166"/>
      <c r="O679" s="166"/>
      <c r="P679" s="166"/>
      <c r="Q679" s="166"/>
      <c r="R679" s="166"/>
      <c r="S679" s="166"/>
      <c r="T679" s="166"/>
      <c r="U679" s="166"/>
      <c r="V679" s="166"/>
      <c r="W679" s="166"/>
    </row>
    <row r="680" spans="1:23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166"/>
      <c r="L680" s="166"/>
      <c r="M680" s="166"/>
      <c r="N680" s="166"/>
      <c r="O680" s="166"/>
      <c r="P680" s="166"/>
      <c r="Q680" s="166"/>
      <c r="R680" s="166"/>
      <c r="S680" s="166"/>
      <c r="T680" s="166"/>
      <c r="U680" s="166"/>
      <c r="V680" s="166"/>
      <c r="W680" s="166"/>
    </row>
    <row r="681" spans="1:23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166"/>
      <c r="L681" s="166"/>
      <c r="M681" s="166"/>
      <c r="N681" s="166"/>
      <c r="O681" s="166"/>
      <c r="P681" s="166"/>
      <c r="Q681" s="166"/>
      <c r="R681" s="166"/>
      <c r="S681" s="166"/>
      <c r="T681" s="166"/>
      <c r="U681" s="166"/>
      <c r="V681" s="166"/>
      <c r="W681" s="166"/>
    </row>
    <row r="682" spans="1:23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166"/>
      <c r="L682" s="166"/>
      <c r="M682" s="166"/>
      <c r="N682" s="166"/>
      <c r="O682" s="166"/>
      <c r="P682" s="166"/>
      <c r="Q682" s="166"/>
      <c r="R682" s="166"/>
      <c r="S682" s="166"/>
      <c r="T682" s="166"/>
      <c r="U682" s="166"/>
      <c r="V682" s="166"/>
      <c r="W682" s="166"/>
    </row>
    <row r="683" spans="1:23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166"/>
      <c r="L683" s="166"/>
      <c r="M683" s="166"/>
      <c r="N683" s="166"/>
      <c r="O683" s="166"/>
      <c r="P683" s="166"/>
      <c r="Q683" s="166"/>
      <c r="R683" s="166"/>
      <c r="S683" s="166"/>
      <c r="T683" s="166"/>
      <c r="U683" s="166"/>
      <c r="V683" s="166"/>
      <c r="W683" s="166"/>
    </row>
    <row r="684" spans="1:23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166"/>
      <c r="L684" s="166"/>
      <c r="M684" s="166"/>
      <c r="N684" s="166"/>
      <c r="O684" s="166"/>
      <c r="P684" s="166"/>
      <c r="Q684" s="166"/>
      <c r="R684" s="166"/>
      <c r="S684" s="166"/>
      <c r="T684" s="166"/>
      <c r="U684" s="166"/>
      <c r="V684" s="166"/>
      <c r="W684" s="166"/>
    </row>
    <row r="685" spans="1:23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166"/>
      <c r="L685" s="166"/>
      <c r="M685" s="166"/>
      <c r="N685" s="166"/>
      <c r="O685" s="166"/>
      <c r="P685" s="166"/>
      <c r="Q685" s="166"/>
      <c r="R685" s="166"/>
      <c r="S685" s="166"/>
      <c r="T685" s="166"/>
      <c r="U685" s="166"/>
      <c r="V685" s="166"/>
      <c r="W685" s="166"/>
    </row>
    <row r="686" spans="1:23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166"/>
      <c r="L686" s="166"/>
      <c r="M686" s="166"/>
      <c r="N686" s="166"/>
      <c r="O686" s="166"/>
      <c r="P686" s="166"/>
      <c r="Q686" s="166"/>
      <c r="R686" s="166"/>
      <c r="S686" s="166"/>
      <c r="T686" s="166"/>
      <c r="U686" s="166"/>
      <c r="V686" s="166"/>
      <c r="W686" s="166"/>
    </row>
    <row r="687" spans="1:23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166"/>
      <c r="L687" s="166"/>
      <c r="M687" s="166"/>
      <c r="N687" s="166"/>
      <c r="O687" s="166"/>
      <c r="P687" s="166"/>
      <c r="Q687" s="166"/>
      <c r="R687" s="166"/>
      <c r="S687" s="166"/>
      <c r="T687" s="166"/>
      <c r="U687" s="166"/>
      <c r="V687" s="166"/>
      <c r="W687" s="166"/>
    </row>
    <row r="688" spans="1:23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166"/>
      <c r="L688" s="166"/>
      <c r="M688" s="166"/>
      <c r="N688" s="166"/>
      <c r="O688" s="166"/>
      <c r="P688" s="166"/>
      <c r="Q688" s="166"/>
      <c r="R688" s="166"/>
      <c r="S688" s="166"/>
      <c r="T688" s="166"/>
      <c r="U688" s="166"/>
      <c r="V688" s="166"/>
      <c r="W688" s="166"/>
    </row>
    <row r="689" spans="1:23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166"/>
      <c r="L689" s="166"/>
      <c r="M689" s="166"/>
      <c r="N689" s="166"/>
      <c r="O689" s="166"/>
      <c r="P689" s="166"/>
      <c r="Q689" s="166"/>
      <c r="R689" s="166"/>
      <c r="S689" s="166"/>
      <c r="T689" s="166"/>
      <c r="U689" s="166"/>
      <c r="V689" s="166"/>
      <c r="W689" s="166"/>
    </row>
    <row r="690" spans="1:23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166"/>
      <c r="L690" s="166"/>
      <c r="M690" s="166"/>
      <c r="N690" s="166"/>
      <c r="O690" s="166"/>
      <c r="P690" s="166"/>
      <c r="Q690" s="166"/>
      <c r="R690" s="166"/>
      <c r="S690" s="166"/>
      <c r="T690" s="166"/>
      <c r="U690" s="166"/>
      <c r="V690" s="166"/>
      <c r="W690" s="166"/>
    </row>
    <row r="691" spans="1:23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166"/>
      <c r="L691" s="166"/>
      <c r="M691" s="166"/>
      <c r="N691" s="166"/>
      <c r="O691" s="166"/>
      <c r="P691" s="166"/>
      <c r="Q691" s="166"/>
      <c r="R691" s="166"/>
      <c r="S691" s="166"/>
      <c r="T691" s="166"/>
      <c r="U691" s="166"/>
      <c r="V691" s="166"/>
      <c r="W691" s="166"/>
    </row>
    <row r="692" spans="1:23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166"/>
      <c r="L692" s="166"/>
      <c r="M692" s="166"/>
      <c r="N692" s="166"/>
      <c r="O692" s="166"/>
      <c r="P692" s="166"/>
      <c r="Q692" s="166"/>
      <c r="R692" s="166"/>
      <c r="S692" s="166"/>
      <c r="T692" s="166"/>
      <c r="U692" s="166"/>
      <c r="V692" s="166"/>
      <c r="W692" s="166"/>
    </row>
    <row r="693" spans="1:23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  <c r="S693" s="166"/>
      <c r="T693" s="166"/>
      <c r="U693" s="166"/>
      <c r="V693" s="166"/>
      <c r="W693" s="166"/>
    </row>
    <row r="694" spans="1:23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166"/>
      <c r="L694" s="166"/>
      <c r="M694" s="166"/>
      <c r="N694" s="166"/>
      <c r="O694" s="166"/>
      <c r="P694" s="166"/>
      <c r="Q694" s="166"/>
      <c r="R694" s="166"/>
      <c r="S694" s="166"/>
      <c r="T694" s="166"/>
      <c r="U694" s="166"/>
      <c r="V694" s="166"/>
      <c r="W694" s="166"/>
    </row>
    <row r="695" spans="1:23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166"/>
      <c r="L695" s="166"/>
      <c r="M695" s="166"/>
      <c r="N695" s="166"/>
      <c r="O695" s="166"/>
      <c r="P695" s="166"/>
      <c r="Q695" s="166"/>
      <c r="R695" s="166"/>
      <c r="S695" s="166"/>
      <c r="T695" s="166"/>
      <c r="U695" s="166"/>
      <c r="V695" s="166"/>
      <c r="W695" s="166"/>
    </row>
    <row r="696" spans="1:23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166"/>
      <c r="L696" s="166"/>
      <c r="M696" s="166"/>
      <c r="N696" s="166"/>
      <c r="O696" s="166"/>
      <c r="P696" s="166"/>
      <c r="Q696" s="166"/>
      <c r="R696" s="166"/>
      <c r="S696" s="166"/>
      <c r="T696" s="166"/>
      <c r="U696" s="166"/>
      <c r="V696" s="166"/>
      <c r="W696" s="166"/>
    </row>
    <row r="697" spans="1:23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166"/>
      <c r="L697" s="166"/>
      <c r="M697" s="166"/>
      <c r="N697" s="166"/>
      <c r="O697" s="166"/>
      <c r="P697" s="166"/>
      <c r="Q697" s="166"/>
      <c r="R697" s="166"/>
      <c r="S697" s="166"/>
      <c r="T697" s="166"/>
      <c r="U697" s="166"/>
      <c r="V697" s="166"/>
      <c r="W697" s="166"/>
    </row>
    <row r="698" spans="1:23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166"/>
      <c r="L698" s="166"/>
      <c r="M698" s="166"/>
      <c r="N698" s="166"/>
      <c r="O698" s="166"/>
      <c r="P698" s="166"/>
      <c r="Q698" s="166"/>
      <c r="R698" s="166"/>
      <c r="S698" s="166"/>
      <c r="T698" s="166"/>
      <c r="U698" s="166"/>
      <c r="V698" s="166"/>
      <c r="W698" s="166"/>
    </row>
    <row r="699" spans="1:23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166"/>
      <c r="L699" s="166"/>
      <c r="M699" s="166"/>
      <c r="N699" s="166"/>
      <c r="O699" s="166"/>
      <c r="P699" s="166"/>
      <c r="Q699" s="166"/>
      <c r="R699" s="166"/>
      <c r="S699" s="166"/>
      <c r="T699" s="166"/>
      <c r="U699" s="166"/>
      <c r="V699" s="166"/>
      <c r="W699" s="166"/>
    </row>
    <row r="700" spans="1:23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166"/>
      <c r="L700" s="166"/>
      <c r="M700" s="166"/>
      <c r="N700" s="166"/>
      <c r="O700" s="166"/>
      <c r="P700" s="166"/>
      <c r="Q700" s="166"/>
      <c r="R700" s="166"/>
      <c r="S700" s="166"/>
      <c r="T700" s="166"/>
      <c r="U700" s="166"/>
      <c r="V700" s="166"/>
      <c r="W700" s="166"/>
    </row>
    <row r="701" spans="1:23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166"/>
      <c r="L701" s="166"/>
      <c r="M701" s="166"/>
      <c r="N701" s="166"/>
      <c r="O701" s="166"/>
      <c r="P701" s="166"/>
      <c r="Q701" s="166"/>
      <c r="R701" s="166"/>
      <c r="S701" s="166"/>
      <c r="T701" s="166"/>
      <c r="U701" s="166"/>
      <c r="V701" s="166"/>
      <c r="W701" s="166"/>
    </row>
    <row r="702" spans="1:23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166"/>
      <c r="L702" s="166"/>
      <c r="M702" s="166"/>
      <c r="N702" s="166"/>
      <c r="O702" s="166"/>
      <c r="P702" s="166"/>
      <c r="Q702" s="166"/>
      <c r="R702" s="166"/>
      <c r="S702" s="166"/>
      <c r="T702" s="166"/>
      <c r="U702" s="166"/>
      <c r="V702" s="166"/>
      <c r="W702" s="166"/>
    </row>
    <row r="703" spans="1:23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166"/>
      <c r="L703" s="166"/>
      <c r="M703" s="166"/>
      <c r="N703" s="166"/>
      <c r="O703" s="166"/>
      <c r="P703" s="166"/>
      <c r="Q703" s="166"/>
      <c r="R703" s="166"/>
      <c r="S703" s="166"/>
      <c r="T703" s="166"/>
      <c r="U703" s="166"/>
      <c r="V703" s="166"/>
      <c r="W703" s="166"/>
    </row>
    <row r="704" spans="1:23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166"/>
      <c r="L704" s="166"/>
      <c r="M704" s="166"/>
      <c r="N704" s="166"/>
      <c r="O704" s="166"/>
      <c r="P704" s="166"/>
      <c r="Q704" s="166"/>
      <c r="R704" s="166"/>
      <c r="S704" s="166"/>
      <c r="T704" s="166"/>
      <c r="U704" s="166"/>
      <c r="V704" s="166"/>
      <c r="W704" s="166"/>
    </row>
    <row r="705" spans="1:23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166"/>
      <c r="L705" s="166"/>
      <c r="M705" s="166"/>
      <c r="N705" s="166"/>
      <c r="O705" s="166"/>
      <c r="P705" s="166"/>
      <c r="Q705" s="166"/>
      <c r="R705" s="166"/>
      <c r="S705" s="166"/>
      <c r="T705" s="166"/>
      <c r="U705" s="166"/>
      <c r="V705" s="166"/>
      <c r="W705" s="166"/>
    </row>
    <row r="706" spans="1:23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166"/>
      <c r="L706" s="166"/>
      <c r="M706" s="166"/>
      <c r="N706" s="166"/>
      <c r="O706" s="166"/>
      <c r="P706" s="166"/>
      <c r="Q706" s="166"/>
      <c r="R706" s="166"/>
      <c r="S706" s="166"/>
      <c r="T706" s="166"/>
      <c r="U706" s="166"/>
      <c r="V706" s="166"/>
      <c r="W706" s="166"/>
    </row>
    <row r="707" spans="1:23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166"/>
      <c r="L707" s="166"/>
      <c r="M707" s="166"/>
      <c r="N707" s="166"/>
      <c r="O707" s="166"/>
      <c r="P707" s="166"/>
      <c r="Q707" s="166"/>
      <c r="R707" s="166"/>
      <c r="S707" s="166"/>
      <c r="T707" s="166"/>
      <c r="U707" s="166"/>
      <c r="V707" s="166"/>
      <c r="W707" s="166"/>
    </row>
    <row r="708" spans="1:23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166"/>
      <c r="L708" s="166"/>
      <c r="M708" s="166"/>
      <c r="N708" s="166"/>
      <c r="O708" s="166"/>
      <c r="P708" s="166"/>
      <c r="Q708" s="166"/>
      <c r="R708" s="166"/>
      <c r="S708" s="166"/>
      <c r="T708" s="166"/>
      <c r="U708" s="166"/>
      <c r="V708" s="166"/>
      <c r="W708" s="166"/>
    </row>
    <row r="709" spans="1:23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166"/>
      <c r="L709" s="166"/>
      <c r="M709" s="166"/>
      <c r="N709" s="166"/>
      <c r="O709" s="166"/>
      <c r="P709" s="166"/>
      <c r="Q709" s="166"/>
      <c r="R709" s="166"/>
      <c r="S709" s="166"/>
      <c r="T709" s="166"/>
      <c r="U709" s="166"/>
      <c r="V709" s="166"/>
      <c r="W709" s="166"/>
    </row>
    <row r="710" spans="1:23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166"/>
      <c r="L710" s="166"/>
      <c r="M710" s="166"/>
      <c r="N710" s="166"/>
      <c r="O710" s="166"/>
      <c r="P710" s="166"/>
      <c r="Q710" s="166"/>
      <c r="R710" s="166"/>
      <c r="S710" s="166"/>
      <c r="T710" s="166"/>
      <c r="U710" s="166"/>
      <c r="V710" s="166"/>
      <c r="W710" s="166"/>
    </row>
    <row r="711" spans="1:23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166"/>
      <c r="L711" s="166"/>
      <c r="M711" s="166"/>
      <c r="N711" s="166"/>
      <c r="O711" s="166"/>
      <c r="P711" s="166"/>
      <c r="Q711" s="166"/>
      <c r="R711" s="166"/>
      <c r="S711" s="166"/>
      <c r="T711" s="166"/>
      <c r="U711" s="166"/>
      <c r="V711" s="166"/>
      <c r="W711" s="166"/>
    </row>
    <row r="712" spans="1:23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166"/>
      <c r="L712" s="166"/>
      <c r="M712" s="166"/>
      <c r="N712" s="166"/>
      <c r="O712" s="166"/>
      <c r="P712" s="166"/>
      <c r="Q712" s="166"/>
      <c r="R712" s="166"/>
      <c r="S712" s="166"/>
      <c r="T712" s="166"/>
      <c r="U712" s="166"/>
      <c r="V712" s="166"/>
      <c r="W712" s="166"/>
    </row>
    <row r="713" spans="1:23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166"/>
      <c r="L713" s="166"/>
      <c r="M713" s="166"/>
      <c r="N713" s="166"/>
      <c r="O713" s="166"/>
      <c r="P713" s="166"/>
      <c r="Q713" s="166"/>
      <c r="R713" s="166"/>
      <c r="S713" s="166"/>
      <c r="T713" s="166"/>
      <c r="U713" s="166"/>
      <c r="V713" s="166"/>
      <c r="W713" s="166"/>
    </row>
    <row r="714" spans="1:23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166"/>
      <c r="L714" s="166"/>
      <c r="M714" s="166"/>
      <c r="N714" s="166"/>
      <c r="O714" s="166"/>
      <c r="P714" s="166"/>
      <c r="Q714" s="166"/>
      <c r="R714" s="166"/>
      <c r="S714" s="166"/>
      <c r="T714" s="166"/>
      <c r="U714" s="166"/>
      <c r="V714" s="166"/>
      <c r="W714" s="166"/>
    </row>
    <row r="715" spans="1:23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166"/>
      <c r="L715" s="166"/>
      <c r="M715" s="166"/>
      <c r="N715" s="166"/>
      <c r="O715" s="166"/>
      <c r="P715" s="166"/>
      <c r="Q715" s="166"/>
      <c r="R715" s="166"/>
      <c r="S715" s="166"/>
      <c r="T715" s="166"/>
      <c r="U715" s="166"/>
      <c r="V715" s="166"/>
      <c r="W715" s="166"/>
    </row>
    <row r="716" spans="1:23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166"/>
      <c r="L716" s="166"/>
      <c r="M716" s="166"/>
      <c r="N716" s="166"/>
      <c r="O716" s="166"/>
      <c r="P716" s="166"/>
      <c r="Q716" s="166"/>
      <c r="R716" s="166"/>
      <c r="S716" s="166"/>
      <c r="T716" s="166"/>
      <c r="U716" s="166"/>
      <c r="V716" s="166"/>
      <c r="W716" s="166"/>
    </row>
    <row r="717" spans="1:23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166"/>
      <c r="L717" s="166"/>
      <c r="M717" s="166"/>
      <c r="N717" s="166"/>
      <c r="O717" s="166"/>
      <c r="P717" s="166"/>
      <c r="Q717" s="166"/>
      <c r="R717" s="166"/>
      <c r="S717" s="166"/>
      <c r="T717" s="166"/>
      <c r="U717" s="166"/>
      <c r="V717" s="166"/>
      <c r="W717" s="166"/>
    </row>
    <row r="718" spans="1:23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166"/>
      <c r="L718" s="166"/>
      <c r="M718" s="166"/>
      <c r="N718" s="166"/>
      <c r="O718" s="166"/>
      <c r="P718" s="166"/>
      <c r="Q718" s="166"/>
      <c r="R718" s="166"/>
      <c r="S718" s="166"/>
      <c r="T718" s="166"/>
      <c r="U718" s="166"/>
      <c r="V718" s="166"/>
      <c r="W718" s="166"/>
    </row>
    <row r="719" spans="1:23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166"/>
      <c r="L719" s="166"/>
      <c r="M719" s="166"/>
      <c r="N719" s="166"/>
      <c r="O719" s="166"/>
      <c r="P719" s="166"/>
      <c r="Q719" s="166"/>
      <c r="R719" s="166"/>
      <c r="S719" s="166"/>
      <c r="T719" s="166"/>
      <c r="U719" s="166"/>
      <c r="V719" s="166"/>
      <c r="W719" s="166"/>
    </row>
    <row r="720" spans="1:23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166"/>
      <c r="L720" s="166"/>
      <c r="M720" s="166"/>
      <c r="N720" s="166"/>
      <c r="O720" s="166"/>
      <c r="P720" s="166"/>
      <c r="Q720" s="166"/>
      <c r="R720" s="166"/>
      <c r="S720" s="166"/>
      <c r="T720" s="166"/>
      <c r="U720" s="166"/>
      <c r="V720" s="166"/>
      <c r="W720" s="166"/>
    </row>
    <row r="721" spans="1:23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166"/>
      <c r="L721" s="166"/>
      <c r="M721" s="166"/>
      <c r="N721" s="166"/>
      <c r="O721" s="166"/>
      <c r="P721" s="166"/>
      <c r="Q721" s="166"/>
      <c r="R721" s="166"/>
      <c r="S721" s="166"/>
      <c r="T721" s="166"/>
      <c r="U721" s="166"/>
      <c r="V721" s="166"/>
      <c r="W721" s="166"/>
    </row>
    <row r="722" spans="1:23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166"/>
      <c r="L722" s="166"/>
      <c r="M722" s="166"/>
      <c r="N722" s="166"/>
      <c r="O722" s="166"/>
      <c r="P722" s="166"/>
      <c r="Q722" s="166"/>
      <c r="R722" s="166"/>
      <c r="S722" s="166"/>
      <c r="T722" s="166"/>
      <c r="U722" s="166"/>
      <c r="V722" s="166"/>
      <c r="W722" s="166"/>
    </row>
    <row r="723" spans="1:23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166"/>
      <c r="L723" s="166"/>
      <c r="M723" s="166"/>
      <c r="N723" s="166"/>
      <c r="O723" s="166"/>
      <c r="P723" s="166"/>
      <c r="Q723" s="166"/>
      <c r="R723" s="166"/>
      <c r="S723" s="166"/>
      <c r="T723" s="166"/>
      <c r="U723" s="166"/>
      <c r="V723" s="166"/>
      <c r="W723" s="166"/>
    </row>
    <row r="724" spans="1:23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166"/>
      <c r="L724" s="166"/>
      <c r="M724" s="166"/>
      <c r="N724" s="166"/>
      <c r="O724" s="166"/>
      <c r="P724" s="166"/>
      <c r="Q724" s="166"/>
      <c r="R724" s="166"/>
      <c r="S724" s="166"/>
      <c r="T724" s="166"/>
      <c r="U724" s="166"/>
      <c r="V724" s="166"/>
      <c r="W724" s="166"/>
    </row>
    <row r="725" spans="1:23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166"/>
      <c r="L725" s="166"/>
      <c r="M725" s="166"/>
      <c r="N725" s="166"/>
      <c r="O725" s="166"/>
      <c r="P725" s="166"/>
      <c r="Q725" s="166"/>
      <c r="R725" s="166"/>
      <c r="S725" s="166"/>
      <c r="T725" s="166"/>
      <c r="U725" s="166"/>
      <c r="V725" s="166"/>
      <c r="W725" s="166"/>
    </row>
    <row r="726" spans="1:23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166"/>
      <c r="L726" s="166"/>
      <c r="M726" s="166"/>
      <c r="N726" s="166"/>
      <c r="O726" s="166"/>
      <c r="P726" s="166"/>
      <c r="Q726" s="166"/>
      <c r="R726" s="166"/>
      <c r="S726" s="166"/>
      <c r="T726" s="166"/>
      <c r="U726" s="166"/>
      <c r="V726" s="166"/>
      <c r="W726" s="166"/>
    </row>
    <row r="727" spans="1:23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166"/>
      <c r="L727" s="166"/>
      <c r="M727" s="166"/>
      <c r="N727" s="166"/>
      <c r="O727" s="166"/>
      <c r="P727" s="166"/>
      <c r="Q727" s="166"/>
      <c r="R727" s="166"/>
      <c r="S727" s="166"/>
      <c r="T727" s="166"/>
      <c r="U727" s="166"/>
      <c r="V727" s="166"/>
      <c r="W727" s="166"/>
    </row>
    <row r="728" spans="1:23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166"/>
      <c r="L728" s="166"/>
      <c r="M728" s="166"/>
      <c r="N728" s="166"/>
      <c r="O728" s="166"/>
      <c r="P728" s="166"/>
      <c r="Q728" s="166"/>
      <c r="R728" s="166"/>
      <c r="S728" s="166"/>
      <c r="T728" s="166"/>
      <c r="U728" s="166"/>
      <c r="V728" s="166"/>
      <c r="W728" s="166"/>
    </row>
    <row r="729" spans="1:23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166"/>
      <c r="L729" s="166"/>
      <c r="M729" s="166"/>
      <c r="N729" s="166"/>
      <c r="O729" s="166"/>
      <c r="P729" s="166"/>
      <c r="Q729" s="166"/>
      <c r="R729" s="166"/>
      <c r="S729" s="166"/>
      <c r="T729" s="166"/>
      <c r="U729" s="166"/>
      <c r="V729" s="166"/>
      <c r="W729" s="166"/>
    </row>
    <row r="730" spans="1:23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166"/>
      <c r="L730" s="166"/>
      <c r="M730" s="166"/>
      <c r="N730" s="166"/>
      <c r="O730" s="166"/>
      <c r="P730" s="166"/>
      <c r="Q730" s="166"/>
      <c r="R730" s="166"/>
      <c r="S730" s="166"/>
      <c r="T730" s="166"/>
      <c r="U730" s="166"/>
      <c r="V730" s="166"/>
      <c r="W730" s="166"/>
    </row>
    <row r="731" spans="1:23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166"/>
      <c r="L731" s="166"/>
      <c r="M731" s="166"/>
      <c r="N731" s="166"/>
      <c r="O731" s="166"/>
      <c r="P731" s="166"/>
      <c r="Q731" s="166"/>
      <c r="R731" s="166"/>
      <c r="S731" s="166"/>
      <c r="T731" s="166"/>
      <c r="U731" s="166"/>
      <c r="V731" s="166"/>
      <c r="W731" s="166"/>
    </row>
    <row r="732" spans="1:23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166"/>
      <c r="L732" s="166"/>
      <c r="M732" s="166"/>
      <c r="N732" s="166"/>
      <c r="O732" s="166"/>
      <c r="P732" s="166"/>
      <c r="Q732" s="166"/>
      <c r="R732" s="166"/>
      <c r="S732" s="166"/>
      <c r="T732" s="166"/>
      <c r="U732" s="166"/>
      <c r="V732" s="166"/>
      <c r="W732" s="166"/>
    </row>
    <row r="733" spans="1:23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166"/>
      <c r="L733" s="166"/>
      <c r="M733" s="166"/>
      <c r="N733" s="166"/>
      <c r="O733" s="166"/>
      <c r="P733" s="166"/>
      <c r="Q733" s="166"/>
      <c r="R733" s="166"/>
      <c r="S733" s="166"/>
      <c r="T733" s="166"/>
      <c r="U733" s="166"/>
      <c r="V733" s="166"/>
      <c r="W733" s="166"/>
    </row>
    <row r="734" spans="1:23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166"/>
      <c r="L734" s="166"/>
      <c r="M734" s="166"/>
      <c r="N734" s="166"/>
      <c r="O734" s="166"/>
      <c r="P734" s="166"/>
      <c r="Q734" s="166"/>
      <c r="R734" s="166"/>
      <c r="S734" s="166"/>
      <c r="T734" s="166"/>
      <c r="U734" s="166"/>
      <c r="V734" s="166"/>
      <c r="W734" s="166"/>
    </row>
    <row r="735" spans="1:23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166"/>
      <c r="L735" s="166"/>
      <c r="M735" s="166"/>
      <c r="N735" s="166"/>
      <c r="O735" s="166"/>
      <c r="P735" s="166"/>
      <c r="Q735" s="166"/>
      <c r="R735" s="166"/>
      <c r="S735" s="166"/>
      <c r="T735" s="166"/>
      <c r="U735" s="166"/>
      <c r="V735" s="166"/>
      <c r="W735" s="166"/>
    </row>
    <row r="736" spans="1:23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166"/>
      <c r="L736" s="166"/>
      <c r="M736" s="166"/>
      <c r="N736" s="166"/>
      <c r="O736" s="166"/>
      <c r="P736" s="166"/>
      <c r="Q736" s="166"/>
      <c r="R736" s="166"/>
      <c r="S736" s="166"/>
      <c r="T736" s="166"/>
      <c r="U736" s="166"/>
      <c r="V736" s="166"/>
      <c r="W736" s="166"/>
    </row>
    <row r="737" spans="1:23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166"/>
      <c r="L737" s="166"/>
      <c r="M737" s="166"/>
      <c r="N737" s="166"/>
      <c r="O737" s="166"/>
      <c r="P737" s="166"/>
      <c r="Q737" s="166"/>
      <c r="R737" s="166"/>
      <c r="S737" s="166"/>
      <c r="T737" s="166"/>
      <c r="U737" s="166"/>
      <c r="V737" s="166"/>
      <c r="W737" s="166"/>
    </row>
    <row r="738" spans="1:23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166"/>
      <c r="L738" s="166"/>
      <c r="M738" s="166"/>
      <c r="N738" s="166"/>
      <c r="O738" s="166"/>
      <c r="P738" s="166"/>
      <c r="Q738" s="166"/>
      <c r="R738" s="166"/>
      <c r="S738" s="166"/>
      <c r="T738" s="166"/>
      <c r="U738" s="166"/>
      <c r="V738" s="166"/>
      <c r="W738" s="166"/>
    </row>
    <row r="739" spans="1:23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166"/>
      <c r="L739" s="166"/>
      <c r="M739" s="166"/>
      <c r="N739" s="166"/>
      <c r="O739" s="166"/>
      <c r="P739" s="166"/>
      <c r="Q739" s="166"/>
      <c r="R739" s="166"/>
      <c r="S739" s="166"/>
      <c r="T739" s="166"/>
      <c r="U739" s="166"/>
      <c r="V739" s="166"/>
      <c r="W739" s="166"/>
    </row>
    <row r="740" spans="1:23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166"/>
      <c r="L740" s="166"/>
      <c r="M740" s="166"/>
      <c r="N740" s="166"/>
      <c r="O740" s="166"/>
      <c r="P740" s="166"/>
      <c r="Q740" s="166"/>
      <c r="R740" s="166"/>
      <c r="S740" s="166"/>
      <c r="T740" s="166"/>
      <c r="U740" s="166"/>
      <c r="V740" s="166"/>
      <c r="W740" s="166"/>
    </row>
    <row r="741" spans="1:23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66"/>
      <c r="P741" s="166"/>
      <c r="Q741" s="166"/>
      <c r="R741" s="166"/>
      <c r="S741" s="166"/>
      <c r="T741" s="166"/>
      <c r="U741" s="166"/>
      <c r="V741" s="166"/>
      <c r="W741" s="166"/>
    </row>
    <row r="742" spans="1:23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  <c r="T742" s="166"/>
      <c r="U742" s="166"/>
      <c r="V742" s="166"/>
      <c r="W742" s="166"/>
    </row>
    <row r="743" spans="1:23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166"/>
      <c r="L743" s="166"/>
      <c r="M743" s="166"/>
      <c r="N743" s="166"/>
      <c r="O743" s="166"/>
      <c r="P743" s="166"/>
      <c r="Q743" s="166"/>
      <c r="R743" s="166"/>
      <c r="S743" s="166"/>
      <c r="T743" s="166"/>
      <c r="U743" s="166"/>
      <c r="V743" s="166"/>
      <c r="W743" s="166"/>
    </row>
    <row r="744" spans="1:23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166"/>
      <c r="L744" s="166"/>
      <c r="M744" s="166"/>
      <c r="N744" s="166"/>
      <c r="O744" s="166"/>
      <c r="P744" s="166"/>
      <c r="Q744" s="166"/>
      <c r="R744" s="166"/>
      <c r="S744" s="166"/>
      <c r="T744" s="166"/>
      <c r="U744" s="166"/>
      <c r="V744" s="166"/>
      <c r="W744" s="166"/>
    </row>
    <row r="745" spans="1:23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166"/>
      <c r="L745" s="166"/>
      <c r="M745" s="166"/>
      <c r="N745" s="166"/>
      <c r="O745" s="166"/>
      <c r="P745" s="166"/>
      <c r="Q745" s="166"/>
      <c r="R745" s="166"/>
      <c r="S745" s="166"/>
      <c r="T745" s="166"/>
      <c r="U745" s="166"/>
      <c r="V745" s="166"/>
      <c r="W745" s="166"/>
    </row>
    <row r="746" spans="1:23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166"/>
      <c r="L746" s="166"/>
      <c r="M746" s="166"/>
      <c r="N746" s="166"/>
      <c r="O746" s="166"/>
      <c r="P746" s="166"/>
      <c r="Q746" s="166"/>
      <c r="R746" s="166"/>
      <c r="S746" s="166"/>
      <c r="T746" s="166"/>
      <c r="U746" s="166"/>
      <c r="V746" s="166"/>
      <c r="W746" s="166"/>
    </row>
    <row r="747" spans="1:23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166"/>
      <c r="L747" s="166"/>
      <c r="M747" s="166"/>
      <c r="N747" s="166"/>
      <c r="O747" s="166"/>
      <c r="P747" s="166"/>
      <c r="Q747" s="166"/>
      <c r="R747" s="166"/>
      <c r="S747" s="166"/>
      <c r="T747" s="166"/>
      <c r="U747" s="166"/>
      <c r="V747" s="166"/>
      <c r="W747" s="166"/>
    </row>
    <row r="748" spans="1:23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166"/>
      <c r="L748" s="166"/>
      <c r="M748" s="166"/>
      <c r="N748" s="166"/>
      <c r="O748" s="166"/>
      <c r="P748" s="166"/>
      <c r="Q748" s="166"/>
      <c r="R748" s="166"/>
      <c r="S748" s="166"/>
      <c r="T748" s="166"/>
      <c r="U748" s="166"/>
      <c r="V748" s="166"/>
      <c r="W748" s="166"/>
    </row>
    <row r="749" spans="1:23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166"/>
      <c r="L749" s="166"/>
      <c r="M749" s="166"/>
      <c r="N749" s="166"/>
      <c r="O749" s="166"/>
      <c r="P749" s="166"/>
      <c r="Q749" s="166"/>
      <c r="R749" s="166"/>
      <c r="S749" s="166"/>
      <c r="T749" s="166"/>
      <c r="U749" s="166"/>
      <c r="V749" s="166"/>
      <c r="W749" s="166"/>
    </row>
    <row r="750" spans="1:23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166"/>
      <c r="L750" s="166"/>
      <c r="M750" s="166"/>
      <c r="N750" s="166"/>
      <c r="O750" s="166"/>
      <c r="P750" s="166"/>
      <c r="Q750" s="166"/>
      <c r="R750" s="166"/>
      <c r="S750" s="166"/>
      <c r="T750" s="166"/>
      <c r="U750" s="166"/>
      <c r="V750" s="166"/>
      <c r="W750" s="166"/>
    </row>
    <row r="751" spans="1:23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166"/>
      <c r="L751" s="166"/>
      <c r="M751" s="166"/>
      <c r="N751" s="166"/>
      <c r="O751" s="166"/>
      <c r="P751" s="166"/>
      <c r="Q751" s="166"/>
      <c r="R751" s="166"/>
      <c r="S751" s="166"/>
      <c r="T751" s="166"/>
      <c r="U751" s="166"/>
      <c r="V751" s="166"/>
      <c r="W751" s="166"/>
    </row>
    <row r="752" spans="1:23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166"/>
      <c r="L752" s="166"/>
      <c r="M752" s="166"/>
      <c r="N752" s="166"/>
      <c r="O752" s="166"/>
      <c r="P752" s="166"/>
      <c r="Q752" s="166"/>
      <c r="R752" s="166"/>
      <c r="S752" s="166"/>
      <c r="T752" s="166"/>
      <c r="U752" s="166"/>
      <c r="V752" s="166"/>
      <c r="W752" s="166"/>
    </row>
    <row r="753" spans="1:23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166"/>
      <c r="L753" s="166"/>
      <c r="M753" s="166"/>
      <c r="N753" s="166"/>
      <c r="O753" s="166"/>
      <c r="P753" s="166"/>
      <c r="Q753" s="166"/>
      <c r="R753" s="166"/>
      <c r="S753" s="166"/>
      <c r="T753" s="166"/>
      <c r="U753" s="166"/>
      <c r="V753" s="166"/>
      <c r="W753" s="166"/>
    </row>
    <row r="754" spans="1:23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166"/>
      <c r="L754" s="166"/>
      <c r="M754" s="166"/>
      <c r="N754" s="166"/>
      <c r="O754" s="166"/>
      <c r="P754" s="166"/>
      <c r="Q754" s="166"/>
      <c r="R754" s="166"/>
      <c r="S754" s="166"/>
      <c r="T754" s="166"/>
      <c r="U754" s="166"/>
      <c r="V754" s="166"/>
      <c r="W754" s="166"/>
    </row>
    <row r="755" spans="1:23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166"/>
      <c r="L755" s="166"/>
      <c r="M755" s="166"/>
      <c r="N755" s="166"/>
      <c r="O755" s="166"/>
      <c r="P755" s="166"/>
      <c r="Q755" s="166"/>
      <c r="R755" s="166"/>
      <c r="S755" s="166"/>
      <c r="T755" s="166"/>
      <c r="U755" s="166"/>
      <c r="V755" s="166"/>
      <c r="W755" s="166"/>
    </row>
    <row r="756" spans="1:23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166"/>
      <c r="L756" s="166"/>
      <c r="M756" s="166"/>
      <c r="N756" s="166"/>
      <c r="O756" s="166"/>
      <c r="P756" s="166"/>
      <c r="Q756" s="166"/>
      <c r="R756" s="166"/>
      <c r="S756" s="166"/>
      <c r="T756" s="166"/>
      <c r="U756" s="166"/>
      <c r="V756" s="166"/>
      <c r="W756" s="166"/>
    </row>
    <row r="757" spans="1:23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166"/>
      <c r="L757" s="166"/>
      <c r="M757" s="166"/>
      <c r="N757" s="166"/>
      <c r="O757" s="166"/>
      <c r="P757" s="166"/>
      <c r="Q757" s="166"/>
      <c r="R757" s="166"/>
      <c r="S757" s="166"/>
      <c r="T757" s="166"/>
      <c r="U757" s="166"/>
      <c r="V757" s="166"/>
      <c r="W757" s="166"/>
    </row>
    <row r="758" spans="1:23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166"/>
      <c r="L758" s="166"/>
      <c r="M758" s="166"/>
      <c r="N758" s="166"/>
      <c r="O758" s="166"/>
      <c r="P758" s="166"/>
      <c r="Q758" s="166"/>
      <c r="R758" s="166"/>
      <c r="S758" s="166"/>
      <c r="T758" s="166"/>
      <c r="U758" s="166"/>
      <c r="V758" s="166"/>
      <c r="W758" s="166"/>
    </row>
    <row r="759" spans="1:23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166"/>
      <c r="L759" s="166"/>
      <c r="M759" s="166"/>
      <c r="N759" s="166"/>
      <c r="O759" s="166"/>
      <c r="P759" s="166"/>
      <c r="Q759" s="166"/>
      <c r="R759" s="166"/>
      <c r="S759" s="166"/>
      <c r="T759" s="166"/>
      <c r="U759" s="166"/>
      <c r="V759" s="166"/>
      <c r="W759" s="166"/>
    </row>
    <row r="760" spans="1:23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166"/>
      <c r="L760" s="166"/>
      <c r="M760" s="166"/>
      <c r="N760" s="166"/>
      <c r="O760" s="166"/>
      <c r="P760" s="166"/>
      <c r="Q760" s="166"/>
      <c r="R760" s="166"/>
      <c r="S760" s="166"/>
      <c r="T760" s="166"/>
      <c r="U760" s="166"/>
      <c r="V760" s="166"/>
      <c r="W760" s="166"/>
    </row>
    <row r="761" spans="1:23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166"/>
      <c r="L761" s="166"/>
      <c r="M761" s="166"/>
      <c r="N761" s="166"/>
      <c r="O761" s="166"/>
      <c r="P761" s="166"/>
      <c r="Q761" s="166"/>
      <c r="R761" s="166"/>
      <c r="S761" s="166"/>
      <c r="T761" s="166"/>
      <c r="U761" s="166"/>
      <c r="V761" s="166"/>
      <c r="W761" s="166"/>
    </row>
    <row r="762" spans="1:23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166"/>
      <c r="L762" s="166"/>
      <c r="M762" s="166"/>
      <c r="N762" s="166"/>
      <c r="O762" s="166"/>
      <c r="P762" s="166"/>
      <c r="Q762" s="166"/>
      <c r="R762" s="166"/>
      <c r="S762" s="166"/>
      <c r="T762" s="166"/>
      <c r="U762" s="166"/>
      <c r="V762" s="166"/>
      <c r="W762" s="166"/>
    </row>
    <row r="763" spans="1:23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166"/>
      <c r="L763" s="166"/>
      <c r="M763" s="166"/>
      <c r="N763" s="166"/>
      <c r="O763" s="166"/>
      <c r="P763" s="166"/>
      <c r="Q763" s="166"/>
      <c r="R763" s="166"/>
      <c r="S763" s="166"/>
      <c r="T763" s="166"/>
      <c r="U763" s="166"/>
      <c r="V763" s="166"/>
      <c r="W763" s="166"/>
    </row>
    <row r="764" spans="1:23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166"/>
      <c r="L764" s="166"/>
      <c r="M764" s="166"/>
      <c r="N764" s="166"/>
      <c r="O764" s="166"/>
      <c r="P764" s="166"/>
      <c r="Q764" s="166"/>
      <c r="R764" s="166"/>
      <c r="S764" s="166"/>
      <c r="T764" s="166"/>
      <c r="U764" s="166"/>
      <c r="V764" s="166"/>
      <c r="W764" s="166"/>
    </row>
    <row r="765" spans="1:23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166"/>
      <c r="L765" s="166"/>
      <c r="M765" s="166"/>
      <c r="N765" s="166"/>
      <c r="O765" s="166"/>
      <c r="P765" s="166"/>
      <c r="Q765" s="166"/>
      <c r="R765" s="166"/>
      <c r="S765" s="166"/>
      <c r="T765" s="166"/>
      <c r="U765" s="166"/>
      <c r="V765" s="166"/>
      <c r="W765" s="166"/>
    </row>
    <row r="766" spans="1:23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  <c r="T766" s="166"/>
      <c r="U766" s="166"/>
      <c r="V766" s="166"/>
      <c r="W766" s="166"/>
    </row>
    <row r="767" spans="1:23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166"/>
      <c r="L767" s="166"/>
      <c r="M767" s="166"/>
      <c r="N767" s="166"/>
      <c r="O767" s="166"/>
      <c r="P767" s="166"/>
      <c r="Q767" s="166"/>
      <c r="R767" s="166"/>
      <c r="S767" s="166"/>
      <c r="T767" s="166"/>
      <c r="U767" s="166"/>
      <c r="V767" s="166"/>
      <c r="W767" s="166"/>
    </row>
    <row r="768" spans="1:23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166"/>
      <c r="L768" s="166"/>
      <c r="M768" s="166"/>
      <c r="N768" s="166"/>
      <c r="O768" s="166"/>
      <c r="P768" s="166"/>
      <c r="Q768" s="166"/>
      <c r="R768" s="166"/>
      <c r="S768" s="166"/>
      <c r="T768" s="166"/>
      <c r="U768" s="166"/>
      <c r="V768" s="166"/>
      <c r="W768" s="166"/>
    </row>
    <row r="769" spans="1:23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166"/>
      <c r="L769" s="166"/>
      <c r="M769" s="166"/>
      <c r="N769" s="166"/>
      <c r="O769" s="166"/>
      <c r="P769" s="166"/>
      <c r="Q769" s="166"/>
      <c r="R769" s="166"/>
      <c r="S769" s="166"/>
      <c r="T769" s="166"/>
      <c r="U769" s="166"/>
      <c r="V769" s="166"/>
      <c r="W769" s="166"/>
    </row>
    <row r="770" spans="1:23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166"/>
      <c r="L770" s="166"/>
      <c r="M770" s="166"/>
      <c r="N770" s="166"/>
      <c r="O770" s="166"/>
      <c r="P770" s="166"/>
      <c r="Q770" s="166"/>
      <c r="R770" s="166"/>
      <c r="S770" s="166"/>
      <c r="T770" s="166"/>
      <c r="U770" s="166"/>
      <c r="V770" s="166"/>
      <c r="W770" s="166"/>
    </row>
    <row r="771" spans="1:23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166"/>
      <c r="L771" s="166"/>
      <c r="M771" s="166"/>
      <c r="N771" s="166"/>
      <c r="O771" s="166"/>
      <c r="P771" s="166"/>
      <c r="Q771" s="166"/>
      <c r="R771" s="166"/>
      <c r="S771" s="166"/>
      <c r="T771" s="166"/>
      <c r="U771" s="166"/>
      <c r="V771" s="166"/>
      <c r="W771" s="166"/>
    </row>
    <row r="772" spans="1:23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166"/>
      <c r="L772" s="166"/>
      <c r="M772" s="166"/>
      <c r="N772" s="166"/>
      <c r="O772" s="166"/>
      <c r="P772" s="166"/>
      <c r="Q772" s="166"/>
      <c r="R772" s="166"/>
      <c r="S772" s="166"/>
      <c r="T772" s="166"/>
      <c r="U772" s="166"/>
      <c r="V772" s="166"/>
      <c r="W772" s="166"/>
    </row>
    <row r="773" spans="1:23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166"/>
      <c r="L773" s="166"/>
      <c r="M773" s="166"/>
      <c r="N773" s="166"/>
      <c r="O773" s="166"/>
      <c r="P773" s="166"/>
      <c r="Q773" s="166"/>
      <c r="R773" s="166"/>
      <c r="S773" s="166"/>
      <c r="T773" s="166"/>
      <c r="U773" s="166"/>
      <c r="V773" s="166"/>
      <c r="W773" s="166"/>
    </row>
    <row r="774" spans="1:23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166"/>
      <c r="L774" s="166"/>
      <c r="M774" s="166"/>
      <c r="N774" s="166"/>
      <c r="O774" s="166"/>
      <c r="P774" s="166"/>
      <c r="Q774" s="166"/>
      <c r="R774" s="166"/>
      <c r="S774" s="166"/>
      <c r="T774" s="166"/>
      <c r="U774" s="166"/>
      <c r="V774" s="166"/>
      <c r="W774" s="166"/>
    </row>
    <row r="775" spans="1:23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166"/>
      <c r="L775" s="166"/>
      <c r="M775" s="166"/>
      <c r="N775" s="166"/>
      <c r="O775" s="166"/>
      <c r="P775" s="166"/>
      <c r="Q775" s="166"/>
      <c r="R775" s="166"/>
      <c r="S775" s="166"/>
      <c r="T775" s="166"/>
      <c r="U775" s="166"/>
      <c r="V775" s="166"/>
      <c r="W775" s="166"/>
    </row>
    <row r="776" spans="1:23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166"/>
      <c r="L776" s="166"/>
      <c r="M776" s="166"/>
      <c r="N776" s="166"/>
      <c r="O776" s="166"/>
      <c r="P776" s="166"/>
      <c r="Q776" s="166"/>
      <c r="R776" s="166"/>
      <c r="S776" s="166"/>
      <c r="T776" s="166"/>
      <c r="U776" s="166"/>
      <c r="V776" s="166"/>
      <c r="W776" s="166"/>
    </row>
    <row r="777" spans="1:23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166"/>
      <c r="L777" s="166"/>
      <c r="M777" s="166"/>
      <c r="N777" s="166"/>
      <c r="O777" s="166"/>
      <c r="P777" s="166"/>
      <c r="Q777" s="166"/>
      <c r="R777" s="166"/>
      <c r="S777" s="166"/>
      <c r="T777" s="166"/>
      <c r="U777" s="166"/>
      <c r="V777" s="166"/>
      <c r="W777" s="166"/>
    </row>
    <row r="778" spans="1:23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166"/>
      <c r="L778" s="166"/>
      <c r="M778" s="166"/>
      <c r="N778" s="166"/>
      <c r="O778" s="166"/>
      <c r="P778" s="166"/>
      <c r="Q778" s="166"/>
      <c r="R778" s="166"/>
      <c r="S778" s="166"/>
      <c r="T778" s="166"/>
      <c r="U778" s="166"/>
      <c r="V778" s="166"/>
      <c r="W778" s="166"/>
    </row>
    <row r="779" spans="1:23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166"/>
      <c r="L779" s="166"/>
      <c r="M779" s="166"/>
      <c r="N779" s="166"/>
      <c r="O779" s="166"/>
      <c r="P779" s="166"/>
      <c r="Q779" s="166"/>
      <c r="R779" s="166"/>
      <c r="S779" s="166"/>
      <c r="T779" s="166"/>
      <c r="U779" s="166"/>
      <c r="V779" s="166"/>
      <c r="W779" s="166"/>
    </row>
    <row r="780" spans="1:23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166"/>
      <c r="L780" s="166"/>
      <c r="M780" s="166"/>
      <c r="N780" s="166"/>
      <c r="O780" s="166"/>
      <c r="P780" s="166"/>
      <c r="Q780" s="166"/>
      <c r="R780" s="166"/>
      <c r="S780" s="166"/>
      <c r="T780" s="166"/>
      <c r="U780" s="166"/>
      <c r="V780" s="166"/>
      <c r="W780" s="166"/>
    </row>
    <row r="781" spans="1:23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166"/>
      <c r="L781" s="166"/>
      <c r="M781" s="166"/>
      <c r="N781" s="166"/>
      <c r="O781" s="166"/>
      <c r="P781" s="166"/>
      <c r="Q781" s="166"/>
      <c r="R781" s="166"/>
      <c r="S781" s="166"/>
      <c r="T781" s="166"/>
      <c r="U781" s="166"/>
      <c r="V781" s="166"/>
      <c r="W781" s="166"/>
    </row>
    <row r="782" spans="1:23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166"/>
      <c r="L782" s="166"/>
      <c r="M782" s="166"/>
      <c r="N782" s="166"/>
      <c r="O782" s="166"/>
      <c r="P782" s="166"/>
      <c r="Q782" s="166"/>
      <c r="R782" s="166"/>
      <c r="S782" s="166"/>
      <c r="T782" s="166"/>
      <c r="U782" s="166"/>
      <c r="V782" s="166"/>
      <c r="W782" s="166"/>
    </row>
    <row r="783" spans="1:23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166"/>
      <c r="L783" s="166"/>
      <c r="M783" s="166"/>
      <c r="N783" s="166"/>
      <c r="O783" s="166"/>
      <c r="P783" s="166"/>
      <c r="Q783" s="166"/>
      <c r="R783" s="166"/>
      <c r="S783" s="166"/>
      <c r="T783" s="166"/>
      <c r="U783" s="166"/>
      <c r="V783" s="166"/>
      <c r="W783" s="166"/>
    </row>
    <row r="784" spans="1:23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166"/>
      <c r="L784" s="166"/>
      <c r="M784" s="166"/>
      <c r="N784" s="166"/>
      <c r="O784" s="166"/>
      <c r="P784" s="166"/>
      <c r="Q784" s="166"/>
      <c r="R784" s="166"/>
      <c r="S784" s="166"/>
      <c r="T784" s="166"/>
      <c r="U784" s="166"/>
      <c r="V784" s="166"/>
      <c r="W784" s="166"/>
    </row>
    <row r="785" spans="1:23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166"/>
      <c r="L785" s="166"/>
      <c r="M785" s="166"/>
      <c r="N785" s="166"/>
      <c r="O785" s="166"/>
      <c r="P785" s="166"/>
      <c r="Q785" s="166"/>
      <c r="R785" s="166"/>
      <c r="S785" s="166"/>
      <c r="T785" s="166"/>
      <c r="U785" s="166"/>
      <c r="V785" s="166"/>
      <c r="W785" s="166"/>
    </row>
    <row r="786" spans="1:23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166"/>
      <c r="L786" s="166"/>
      <c r="M786" s="166"/>
      <c r="N786" s="166"/>
      <c r="O786" s="166"/>
      <c r="P786" s="166"/>
      <c r="Q786" s="166"/>
      <c r="R786" s="166"/>
      <c r="S786" s="166"/>
      <c r="T786" s="166"/>
      <c r="U786" s="166"/>
      <c r="V786" s="166"/>
      <c r="W786" s="166"/>
    </row>
    <row r="787" spans="1:23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166"/>
      <c r="L787" s="166"/>
      <c r="M787" s="166"/>
      <c r="N787" s="166"/>
      <c r="O787" s="166"/>
      <c r="P787" s="166"/>
      <c r="Q787" s="166"/>
      <c r="R787" s="166"/>
      <c r="S787" s="166"/>
      <c r="T787" s="166"/>
      <c r="U787" s="166"/>
      <c r="V787" s="166"/>
      <c r="W787" s="166"/>
    </row>
    <row r="788" spans="1:23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166"/>
      <c r="L788" s="166"/>
      <c r="M788" s="166"/>
      <c r="N788" s="166"/>
      <c r="O788" s="166"/>
      <c r="P788" s="166"/>
      <c r="Q788" s="166"/>
      <c r="R788" s="166"/>
      <c r="S788" s="166"/>
      <c r="T788" s="166"/>
      <c r="U788" s="166"/>
      <c r="V788" s="166"/>
      <c r="W788" s="166"/>
    </row>
    <row r="789" spans="1:23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166"/>
      <c r="L789" s="166"/>
      <c r="M789" s="166"/>
      <c r="N789" s="166"/>
      <c r="O789" s="166"/>
      <c r="P789" s="166"/>
      <c r="Q789" s="166"/>
      <c r="R789" s="166"/>
      <c r="S789" s="166"/>
      <c r="T789" s="166"/>
      <c r="U789" s="166"/>
      <c r="V789" s="166"/>
      <c r="W789" s="166"/>
    </row>
    <row r="790" spans="1:23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66"/>
      <c r="P790" s="166"/>
      <c r="Q790" s="166"/>
      <c r="R790" s="166"/>
      <c r="S790" s="166"/>
      <c r="T790" s="166"/>
      <c r="U790" s="166"/>
      <c r="V790" s="166"/>
      <c r="W790" s="166"/>
    </row>
    <row r="791" spans="1:23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  <c r="S791" s="166"/>
      <c r="T791" s="166"/>
      <c r="U791" s="166"/>
      <c r="V791" s="166"/>
      <c r="W791" s="166"/>
    </row>
    <row r="792" spans="1:23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166"/>
      <c r="L792" s="166"/>
      <c r="M792" s="166"/>
      <c r="N792" s="166"/>
      <c r="O792" s="166"/>
      <c r="P792" s="166"/>
      <c r="Q792" s="166"/>
      <c r="R792" s="166"/>
      <c r="S792" s="166"/>
      <c r="T792" s="166"/>
      <c r="U792" s="166"/>
      <c r="V792" s="166"/>
      <c r="W792" s="166"/>
    </row>
    <row r="793" spans="1:23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166"/>
      <c r="L793" s="166"/>
      <c r="M793" s="166"/>
      <c r="N793" s="166"/>
      <c r="O793" s="166"/>
      <c r="P793" s="166"/>
      <c r="Q793" s="166"/>
      <c r="R793" s="166"/>
      <c r="S793" s="166"/>
      <c r="T793" s="166"/>
      <c r="U793" s="166"/>
      <c r="V793" s="166"/>
      <c r="W793" s="166"/>
    </row>
    <row r="794" spans="1:23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166"/>
      <c r="L794" s="166"/>
      <c r="M794" s="166"/>
      <c r="N794" s="166"/>
      <c r="O794" s="166"/>
      <c r="P794" s="166"/>
      <c r="Q794" s="166"/>
      <c r="R794" s="166"/>
      <c r="S794" s="166"/>
      <c r="T794" s="166"/>
      <c r="U794" s="166"/>
      <c r="V794" s="166"/>
      <c r="W794" s="166"/>
    </row>
    <row r="795" spans="1:23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166"/>
      <c r="L795" s="166"/>
      <c r="M795" s="166"/>
      <c r="N795" s="166"/>
      <c r="O795" s="166"/>
      <c r="P795" s="166"/>
      <c r="Q795" s="166"/>
      <c r="R795" s="166"/>
      <c r="S795" s="166"/>
      <c r="T795" s="166"/>
      <c r="U795" s="166"/>
      <c r="V795" s="166"/>
      <c r="W795" s="166"/>
    </row>
    <row r="796" spans="1:23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166"/>
      <c r="L796" s="166"/>
      <c r="M796" s="166"/>
      <c r="N796" s="166"/>
      <c r="O796" s="166"/>
      <c r="P796" s="166"/>
      <c r="Q796" s="166"/>
      <c r="R796" s="166"/>
      <c r="S796" s="166"/>
      <c r="T796" s="166"/>
      <c r="U796" s="166"/>
      <c r="V796" s="166"/>
      <c r="W796" s="166"/>
    </row>
    <row r="797" spans="1:23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166"/>
      <c r="L797" s="166"/>
      <c r="M797" s="166"/>
      <c r="N797" s="166"/>
      <c r="O797" s="166"/>
      <c r="P797" s="166"/>
      <c r="Q797" s="166"/>
      <c r="R797" s="166"/>
      <c r="S797" s="166"/>
      <c r="T797" s="166"/>
      <c r="U797" s="166"/>
      <c r="V797" s="166"/>
      <c r="W797" s="166"/>
    </row>
    <row r="798" spans="1:23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166"/>
      <c r="L798" s="166"/>
      <c r="M798" s="166"/>
      <c r="N798" s="166"/>
      <c r="O798" s="166"/>
      <c r="P798" s="166"/>
      <c r="Q798" s="166"/>
      <c r="R798" s="166"/>
      <c r="S798" s="166"/>
      <c r="T798" s="166"/>
      <c r="U798" s="166"/>
      <c r="V798" s="166"/>
      <c r="W798" s="166"/>
    </row>
    <row r="799" spans="1:23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166"/>
      <c r="L799" s="166"/>
      <c r="M799" s="166"/>
      <c r="N799" s="166"/>
      <c r="O799" s="166"/>
      <c r="P799" s="166"/>
      <c r="Q799" s="166"/>
      <c r="R799" s="166"/>
      <c r="S799" s="166"/>
      <c r="T799" s="166"/>
      <c r="U799" s="166"/>
      <c r="V799" s="166"/>
      <c r="W799" s="166"/>
    </row>
    <row r="800" spans="1:23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166"/>
      <c r="L800" s="166"/>
      <c r="M800" s="166"/>
      <c r="N800" s="166"/>
      <c r="O800" s="166"/>
      <c r="P800" s="166"/>
      <c r="Q800" s="166"/>
      <c r="R800" s="166"/>
      <c r="S800" s="166"/>
      <c r="T800" s="166"/>
      <c r="U800" s="166"/>
      <c r="V800" s="166"/>
      <c r="W800" s="166"/>
    </row>
    <row r="801" spans="1:23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166"/>
      <c r="L801" s="166"/>
      <c r="M801" s="166"/>
      <c r="N801" s="166"/>
      <c r="O801" s="166"/>
      <c r="P801" s="166"/>
      <c r="Q801" s="166"/>
      <c r="R801" s="166"/>
      <c r="S801" s="166"/>
      <c r="T801" s="166"/>
      <c r="U801" s="166"/>
      <c r="V801" s="166"/>
      <c r="W801" s="166"/>
    </row>
    <row r="802" spans="1:23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166"/>
      <c r="L802" s="166"/>
      <c r="M802" s="166"/>
      <c r="N802" s="166"/>
      <c r="O802" s="166"/>
      <c r="P802" s="166"/>
      <c r="Q802" s="166"/>
      <c r="R802" s="166"/>
      <c r="S802" s="166"/>
      <c r="T802" s="166"/>
      <c r="U802" s="166"/>
      <c r="V802" s="166"/>
      <c r="W802" s="166"/>
    </row>
    <row r="803" spans="1:23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166"/>
      <c r="L803" s="166"/>
      <c r="M803" s="166"/>
      <c r="N803" s="166"/>
      <c r="O803" s="166"/>
      <c r="P803" s="166"/>
      <c r="Q803" s="166"/>
      <c r="R803" s="166"/>
      <c r="S803" s="166"/>
      <c r="T803" s="166"/>
      <c r="U803" s="166"/>
      <c r="V803" s="166"/>
      <c r="W803" s="166"/>
    </row>
    <row r="804" spans="1:23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166"/>
      <c r="L804" s="166"/>
      <c r="M804" s="166"/>
      <c r="N804" s="166"/>
      <c r="O804" s="166"/>
      <c r="P804" s="166"/>
      <c r="Q804" s="166"/>
      <c r="R804" s="166"/>
      <c r="S804" s="166"/>
      <c r="T804" s="166"/>
      <c r="U804" s="166"/>
      <c r="V804" s="166"/>
      <c r="W804" s="166"/>
    </row>
    <row r="805" spans="1:23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166"/>
      <c r="L805" s="166"/>
      <c r="M805" s="166"/>
      <c r="N805" s="166"/>
      <c r="O805" s="166"/>
      <c r="P805" s="166"/>
      <c r="Q805" s="166"/>
      <c r="R805" s="166"/>
      <c r="S805" s="166"/>
      <c r="T805" s="166"/>
      <c r="U805" s="166"/>
      <c r="V805" s="166"/>
      <c r="W805" s="166"/>
    </row>
    <row r="806" spans="1:23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166"/>
      <c r="L806" s="166"/>
      <c r="M806" s="166"/>
      <c r="N806" s="166"/>
      <c r="O806" s="166"/>
      <c r="P806" s="166"/>
      <c r="Q806" s="166"/>
      <c r="R806" s="166"/>
      <c r="S806" s="166"/>
      <c r="T806" s="166"/>
      <c r="U806" s="166"/>
      <c r="V806" s="166"/>
      <c r="W806" s="166"/>
    </row>
    <row r="807" spans="1:23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166"/>
      <c r="L807" s="166"/>
      <c r="M807" s="166"/>
      <c r="N807" s="166"/>
      <c r="O807" s="166"/>
      <c r="P807" s="166"/>
      <c r="Q807" s="166"/>
      <c r="R807" s="166"/>
      <c r="S807" s="166"/>
      <c r="T807" s="166"/>
      <c r="U807" s="166"/>
      <c r="V807" s="166"/>
      <c r="W807" s="166"/>
    </row>
    <row r="808" spans="1:23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166"/>
      <c r="L808" s="166"/>
      <c r="M808" s="166"/>
      <c r="N808" s="166"/>
      <c r="O808" s="166"/>
      <c r="P808" s="166"/>
      <c r="Q808" s="166"/>
      <c r="R808" s="166"/>
      <c r="S808" s="166"/>
      <c r="T808" s="166"/>
      <c r="U808" s="166"/>
      <c r="V808" s="166"/>
      <c r="W808" s="166"/>
    </row>
    <row r="809" spans="1:23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166"/>
      <c r="L809" s="166"/>
      <c r="M809" s="166"/>
      <c r="N809" s="166"/>
      <c r="O809" s="166"/>
      <c r="P809" s="166"/>
      <c r="Q809" s="166"/>
      <c r="R809" s="166"/>
      <c r="S809" s="166"/>
      <c r="T809" s="166"/>
      <c r="U809" s="166"/>
      <c r="V809" s="166"/>
      <c r="W809" s="166"/>
    </row>
    <row r="810" spans="1:23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166"/>
      <c r="L810" s="166"/>
      <c r="M810" s="166"/>
      <c r="N810" s="166"/>
      <c r="O810" s="166"/>
      <c r="P810" s="166"/>
      <c r="Q810" s="166"/>
      <c r="R810" s="166"/>
      <c r="S810" s="166"/>
      <c r="T810" s="166"/>
      <c r="U810" s="166"/>
      <c r="V810" s="166"/>
      <c r="W810" s="166"/>
    </row>
    <row r="811" spans="1:23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166"/>
      <c r="L811" s="166"/>
      <c r="M811" s="166"/>
      <c r="N811" s="166"/>
      <c r="O811" s="166"/>
      <c r="P811" s="166"/>
      <c r="Q811" s="166"/>
      <c r="R811" s="166"/>
      <c r="S811" s="166"/>
      <c r="T811" s="166"/>
      <c r="U811" s="166"/>
      <c r="V811" s="166"/>
      <c r="W811" s="166"/>
    </row>
    <row r="812" spans="1:23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166"/>
      <c r="L812" s="166"/>
      <c r="M812" s="166"/>
      <c r="N812" s="166"/>
      <c r="O812" s="166"/>
      <c r="P812" s="166"/>
      <c r="Q812" s="166"/>
      <c r="R812" s="166"/>
      <c r="S812" s="166"/>
      <c r="T812" s="166"/>
      <c r="U812" s="166"/>
      <c r="V812" s="166"/>
      <c r="W812" s="166"/>
    </row>
    <row r="813" spans="1:23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166"/>
      <c r="L813" s="166"/>
      <c r="M813" s="166"/>
      <c r="N813" s="166"/>
      <c r="O813" s="166"/>
      <c r="P813" s="166"/>
      <c r="Q813" s="166"/>
      <c r="R813" s="166"/>
      <c r="S813" s="166"/>
      <c r="T813" s="166"/>
      <c r="U813" s="166"/>
      <c r="V813" s="166"/>
      <c r="W813" s="166"/>
    </row>
    <row r="814" spans="1:23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166"/>
      <c r="L814" s="166"/>
      <c r="M814" s="166"/>
      <c r="N814" s="166"/>
      <c r="O814" s="166"/>
      <c r="P814" s="166"/>
      <c r="Q814" s="166"/>
      <c r="R814" s="166"/>
      <c r="S814" s="166"/>
      <c r="T814" s="166"/>
      <c r="U814" s="166"/>
      <c r="V814" s="166"/>
      <c r="W814" s="166"/>
    </row>
    <row r="815" spans="1:23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  <c r="S815" s="166"/>
      <c r="T815" s="166"/>
      <c r="U815" s="166"/>
      <c r="V815" s="166"/>
      <c r="W815" s="166"/>
    </row>
    <row r="816" spans="1:23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166"/>
      <c r="L816" s="166"/>
      <c r="M816" s="166"/>
      <c r="N816" s="166"/>
      <c r="O816" s="166"/>
      <c r="P816" s="166"/>
      <c r="Q816" s="166"/>
      <c r="R816" s="166"/>
      <c r="S816" s="166"/>
      <c r="T816" s="166"/>
      <c r="U816" s="166"/>
      <c r="V816" s="166"/>
      <c r="W816" s="166"/>
    </row>
    <row r="817" spans="1:23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166"/>
      <c r="L817" s="166"/>
      <c r="M817" s="166"/>
      <c r="N817" s="166"/>
      <c r="O817" s="166"/>
      <c r="P817" s="166"/>
      <c r="Q817" s="166"/>
      <c r="R817" s="166"/>
      <c r="S817" s="166"/>
      <c r="T817" s="166"/>
      <c r="U817" s="166"/>
      <c r="V817" s="166"/>
      <c r="W817" s="166"/>
    </row>
    <row r="818" spans="1:23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166"/>
      <c r="L818" s="166"/>
      <c r="M818" s="166"/>
      <c r="N818" s="166"/>
      <c r="O818" s="166"/>
      <c r="P818" s="166"/>
      <c r="Q818" s="166"/>
      <c r="R818" s="166"/>
      <c r="S818" s="166"/>
      <c r="T818" s="166"/>
      <c r="U818" s="166"/>
      <c r="V818" s="166"/>
      <c r="W818" s="166"/>
    </row>
    <row r="819" spans="1:23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166"/>
      <c r="L819" s="166"/>
      <c r="M819" s="166"/>
      <c r="N819" s="166"/>
      <c r="O819" s="166"/>
      <c r="P819" s="166"/>
      <c r="Q819" s="166"/>
      <c r="R819" s="166"/>
      <c r="S819" s="166"/>
      <c r="T819" s="166"/>
      <c r="U819" s="166"/>
      <c r="V819" s="166"/>
      <c r="W819" s="166"/>
    </row>
    <row r="820" spans="1:23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166"/>
      <c r="L820" s="166"/>
      <c r="M820" s="166"/>
      <c r="N820" s="166"/>
      <c r="O820" s="166"/>
      <c r="P820" s="166"/>
      <c r="Q820" s="166"/>
      <c r="R820" s="166"/>
      <c r="S820" s="166"/>
      <c r="T820" s="166"/>
      <c r="U820" s="166"/>
      <c r="V820" s="166"/>
      <c r="W820" s="166"/>
    </row>
    <row r="821" spans="1:23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166"/>
      <c r="L821" s="166"/>
      <c r="M821" s="166"/>
      <c r="N821" s="166"/>
      <c r="O821" s="166"/>
      <c r="P821" s="166"/>
      <c r="Q821" s="166"/>
      <c r="R821" s="166"/>
      <c r="S821" s="166"/>
      <c r="T821" s="166"/>
      <c r="U821" s="166"/>
      <c r="V821" s="166"/>
      <c r="W821" s="166"/>
    </row>
    <row r="822" spans="1:23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166"/>
      <c r="L822" s="166"/>
      <c r="M822" s="166"/>
      <c r="N822" s="166"/>
      <c r="O822" s="166"/>
      <c r="P822" s="166"/>
      <c r="Q822" s="166"/>
      <c r="R822" s="166"/>
      <c r="S822" s="166"/>
      <c r="T822" s="166"/>
      <c r="U822" s="166"/>
      <c r="V822" s="166"/>
      <c r="W822" s="166"/>
    </row>
    <row r="823" spans="1:23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166"/>
      <c r="L823" s="166"/>
      <c r="M823" s="166"/>
      <c r="N823" s="166"/>
      <c r="O823" s="166"/>
      <c r="P823" s="166"/>
      <c r="Q823" s="166"/>
      <c r="R823" s="166"/>
      <c r="S823" s="166"/>
      <c r="T823" s="166"/>
      <c r="U823" s="166"/>
      <c r="V823" s="166"/>
      <c r="W823" s="166"/>
    </row>
    <row r="824" spans="1:23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166"/>
      <c r="L824" s="166"/>
      <c r="M824" s="166"/>
      <c r="N824" s="166"/>
      <c r="O824" s="166"/>
      <c r="P824" s="166"/>
      <c r="Q824" s="166"/>
      <c r="R824" s="166"/>
      <c r="S824" s="166"/>
      <c r="T824" s="166"/>
      <c r="U824" s="166"/>
      <c r="V824" s="166"/>
      <c r="W824" s="166"/>
    </row>
    <row r="825" spans="1:23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166"/>
      <c r="L825" s="166"/>
      <c r="M825" s="166"/>
      <c r="N825" s="166"/>
      <c r="O825" s="166"/>
      <c r="P825" s="166"/>
      <c r="Q825" s="166"/>
      <c r="R825" s="166"/>
      <c r="S825" s="166"/>
      <c r="T825" s="166"/>
      <c r="U825" s="166"/>
      <c r="V825" s="166"/>
      <c r="W825" s="166"/>
    </row>
    <row r="826" spans="1:23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166"/>
      <c r="L826" s="166"/>
      <c r="M826" s="166"/>
      <c r="N826" s="166"/>
      <c r="O826" s="166"/>
      <c r="P826" s="166"/>
      <c r="Q826" s="166"/>
      <c r="R826" s="166"/>
      <c r="S826" s="166"/>
      <c r="T826" s="166"/>
      <c r="U826" s="166"/>
      <c r="V826" s="166"/>
      <c r="W826" s="166"/>
    </row>
    <row r="827" spans="1:23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166"/>
      <c r="L827" s="166"/>
      <c r="M827" s="166"/>
      <c r="N827" s="166"/>
      <c r="O827" s="166"/>
      <c r="P827" s="166"/>
      <c r="Q827" s="166"/>
      <c r="R827" s="166"/>
      <c r="S827" s="166"/>
      <c r="T827" s="166"/>
      <c r="U827" s="166"/>
      <c r="V827" s="166"/>
      <c r="W827" s="166"/>
    </row>
    <row r="828" spans="1:23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166"/>
      <c r="L828" s="166"/>
      <c r="M828" s="166"/>
      <c r="N828" s="166"/>
      <c r="O828" s="166"/>
      <c r="P828" s="166"/>
      <c r="Q828" s="166"/>
      <c r="R828" s="166"/>
      <c r="S828" s="166"/>
      <c r="T828" s="166"/>
      <c r="U828" s="166"/>
      <c r="V828" s="166"/>
      <c r="W828" s="166"/>
    </row>
    <row r="829" spans="1:23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166"/>
      <c r="L829" s="166"/>
      <c r="M829" s="166"/>
      <c r="N829" s="166"/>
      <c r="O829" s="166"/>
      <c r="P829" s="166"/>
      <c r="Q829" s="166"/>
      <c r="R829" s="166"/>
      <c r="S829" s="166"/>
      <c r="T829" s="166"/>
      <c r="U829" s="166"/>
      <c r="V829" s="166"/>
      <c r="W829" s="166"/>
    </row>
    <row r="830" spans="1:23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166"/>
      <c r="L830" s="166"/>
      <c r="M830" s="166"/>
      <c r="N830" s="166"/>
      <c r="O830" s="166"/>
      <c r="P830" s="166"/>
      <c r="Q830" s="166"/>
      <c r="R830" s="166"/>
      <c r="S830" s="166"/>
      <c r="T830" s="166"/>
      <c r="U830" s="166"/>
      <c r="V830" s="166"/>
      <c r="W830" s="166"/>
    </row>
    <row r="831" spans="1:23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166"/>
      <c r="L831" s="166"/>
      <c r="M831" s="166"/>
      <c r="N831" s="166"/>
      <c r="O831" s="166"/>
      <c r="P831" s="166"/>
      <c r="Q831" s="166"/>
      <c r="R831" s="166"/>
      <c r="S831" s="166"/>
      <c r="T831" s="166"/>
      <c r="U831" s="166"/>
      <c r="V831" s="166"/>
      <c r="W831" s="166"/>
    </row>
    <row r="832" spans="1:23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166"/>
      <c r="L832" s="166"/>
      <c r="M832" s="166"/>
      <c r="N832" s="166"/>
      <c r="O832" s="166"/>
      <c r="P832" s="166"/>
      <c r="Q832" s="166"/>
      <c r="R832" s="166"/>
      <c r="S832" s="166"/>
      <c r="T832" s="166"/>
      <c r="U832" s="166"/>
      <c r="V832" s="166"/>
      <c r="W832" s="166"/>
    </row>
    <row r="833" spans="1:23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166"/>
      <c r="L833" s="166"/>
      <c r="M833" s="166"/>
      <c r="N833" s="166"/>
      <c r="O833" s="166"/>
      <c r="P833" s="166"/>
      <c r="Q833" s="166"/>
      <c r="R833" s="166"/>
      <c r="S833" s="166"/>
      <c r="T833" s="166"/>
      <c r="U833" s="166"/>
      <c r="V833" s="166"/>
      <c r="W833" s="166"/>
    </row>
    <row r="834" spans="1:23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166"/>
      <c r="L834" s="166"/>
      <c r="M834" s="166"/>
      <c r="N834" s="166"/>
      <c r="O834" s="166"/>
      <c r="P834" s="166"/>
      <c r="Q834" s="166"/>
      <c r="R834" s="166"/>
      <c r="S834" s="166"/>
      <c r="T834" s="166"/>
      <c r="U834" s="166"/>
      <c r="V834" s="166"/>
      <c r="W834" s="166"/>
    </row>
    <row r="835" spans="1:23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166"/>
      <c r="L835" s="166"/>
      <c r="M835" s="166"/>
      <c r="N835" s="166"/>
      <c r="O835" s="166"/>
      <c r="P835" s="166"/>
      <c r="Q835" s="166"/>
      <c r="R835" s="166"/>
      <c r="S835" s="166"/>
      <c r="T835" s="166"/>
      <c r="U835" s="166"/>
      <c r="V835" s="166"/>
      <c r="W835" s="166"/>
    </row>
    <row r="836" spans="1:23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166"/>
      <c r="L836" s="166"/>
      <c r="M836" s="166"/>
      <c r="N836" s="166"/>
      <c r="O836" s="166"/>
      <c r="P836" s="166"/>
      <c r="Q836" s="166"/>
      <c r="R836" s="166"/>
      <c r="S836" s="166"/>
      <c r="T836" s="166"/>
      <c r="U836" s="166"/>
      <c r="V836" s="166"/>
      <c r="W836" s="166"/>
    </row>
    <row r="837" spans="1:23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166"/>
      <c r="L837" s="166"/>
      <c r="M837" s="166"/>
      <c r="N837" s="166"/>
      <c r="O837" s="166"/>
      <c r="P837" s="166"/>
      <c r="Q837" s="166"/>
      <c r="R837" s="166"/>
      <c r="S837" s="166"/>
      <c r="T837" s="166"/>
      <c r="U837" s="166"/>
      <c r="V837" s="166"/>
      <c r="W837" s="166"/>
    </row>
    <row r="838" spans="1:23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166"/>
      <c r="L838" s="166"/>
      <c r="M838" s="166"/>
      <c r="N838" s="166"/>
      <c r="O838" s="166"/>
      <c r="P838" s="166"/>
      <c r="Q838" s="166"/>
      <c r="R838" s="166"/>
      <c r="S838" s="166"/>
      <c r="T838" s="166"/>
      <c r="U838" s="166"/>
      <c r="V838" s="166"/>
      <c r="W838" s="166"/>
    </row>
    <row r="839" spans="1:23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166"/>
      <c r="L839" s="166"/>
      <c r="M839" s="166"/>
      <c r="N839" s="166"/>
      <c r="O839" s="166"/>
      <c r="P839" s="166"/>
      <c r="Q839" s="166"/>
      <c r="R839" s="166"/>
      <c r="S839" s="166"/>
      <c r="T839" s="166"/>
      <c r="U839" s="166"/>
      <c r="V839" s="166"/>
      <c r="W839" s="166"/>
    </row>
    <row r="840" spans="1:23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  <c r="T840" s="166"/>
      <c r="U840" s="166"/>
      <c r="V840" s="166"/>
      <c r="W840" s="166"/>
    </row>
    <row r="841" spans="1:23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166"/>
      <c r="L841" s="166"/>
      <c r="M841" s="166"/>
      <c r="N841" s="166"/>
      <c r="O841" s="166"/>
      <c r="P841" s="166"/>
      <c r="Q841" s="166"/>
      <c r="R841" s="166"/>
      <c r="S841" s="166"/>
      <c r="T841" s="166"/>
      <c r="U841" s="166"/>
      <c r="V841" s="166"/>
      <c r="W841" s="166"/>
    </row>
    <row r="842" spans="1:23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166"/>
      <c r="L842" s="166"/>
      <c r="M842" s="166"/>
      <c r="N842" s="166"/>
      <c r="O842" s="166"/>
      <c r="P842" s="166"/>
      <c r="Q842" s="166"/>
      <c r="R842" s="166"/>
      <c r="S842" s="166"/>
      <c r="T842" s="166"/>
      <c r="U842" s="166"/>
      <c r="V842" s="166"/>
      <c r="W842" s="166"/>
    </row>
    <row r="843" spans="1:23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166"/>
      <c r="L843" s="166"/>
      <c r="M843" s="166"/>
      <c r="N843" s="166"/>
      <c r="O843" s="166"/>
      <c r="P843" s="166"/>
      <c r="Q843" s="166"/>
      <c r="R843" s="166"/>
      <c r="S843" s="166"/>
      <c r="T843" s="166"/>
      <c r="U843" s="166"/>
      <c r="V843" s="166"/>
      <c r="W843" s="166"/>
    </row>
    <row r="844" spans="1:23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166"/>
      <c r="L844" s="166"/>
      <c r="M844" s="166"/>
      <c r="N844" s="166"/>
      <c r="O844" s="166"/>
      <c r="P844" s="166"/>
      <c r="Q844" s="166"/>
      <c r="R844" s="166"/>
      <c r="S844" s="166"/>
      <c r="T844" s="166"/>
      <c r="U844" s="166"/>
      <c r="V844" s="166"/>
      <c r="W844" s="166"/>
    </row>
    <row r="845" spans="1:23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166"/>
      <c r="L845" s="166"/>
      <c r="M845" s="166"/>
      <c r="N845" s="166"/>
      <c r="O845" s="166"/>
      <c r="P845" s="166"/>
      <c r="Q845" s="166"/>
      <c r="R845" s="166"/>
      <c r="S845" s="166"/>
      <c r="T845" s="166"/>
      <c r="U845" s="166"/>
      <c r="V845" s="166"/>
      <c r="W845" s="166"/>
    </row>
    <row r="846" spans="1:23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166"/>
      <c r="L846" s="166"/>
      <c r="M846" s="166"/>
      <c r="N846" s="166"/>
      <c r="O846" s="166"/>
      <c r="P846" s="166"/>
      <c r="Q846" s="166"/>
      <c r="R846" s="166"/>
      <c r="S846" s="166"/>
      <c r="T846" s="166"/>
      <c r="U846" s="166"/>
      <c r="V846" s="166"/>
      <c r="W846" s="166"/>
    </row>
    <row r="847" spans="1:23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166"/>
      <c r="L847" s="166"/>
      <c r="M847" s="166"/>
      <c r="N847" s="166"/>
      <c r="O847" s="166"/>
      <c r="P847" s="166"/>
      <c r="Q847" s="166"/>
      <c r="R847" s="166"/>
      <c r="S847" s="166"/>
      <c r="T847" s="166"/>
      <c r="U847" s="166"/>
      <c r="V847" s="166"/>
      <c r="W847" s="166"/>
    </row>
    <row r="848" spans="1:23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166"/>
      <c r="L848" s="166"/>
      <c r="M848" s="166"/>
      <c r="N848" s="166"/>
      <c r="O848" s="166"/>
      <c r="P848" s="166"/>
      <c r="Q848" s="166"/>
      <c r="R848" s="166"/>
      <c r="S848" s="166"/>
      <c r="T848" s="166"/>
      <c r="U848" s="166"/>
      <c r="V848" s="166"/>
      <c r="W848" s="166"/>
    </row>
    <row r="849" spans="1:23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166"/>
      <c r="L849" s="166"/>
      <c r="M849" s="166"/>
      <c r="N849" s="166"/>
      <c r="O849" s="166"/>
      <c r="P849" s="166"/>
      <c r="Q849" s="166"/>
      <c r="R849" s="166"/>
      <c r="S849" s="166"/>
      <c r="T849" s="166"/>
      <c r="U849" s="166"/>
      <c r="V849" s="166"/>
      <c r="W849" s="166"/>
    </row>
    <row r="850" spans="1:23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166"/>
      <c r="L850" s="166"/>
      <c r="M850" s="166"/>
      <c r="N850" s="166"/>
      <c r="O850" s="166"/>
      <c r="P850" s="166"/>
      <c r="Q850" s="166"/>
      <c r="R850" s="166"/>
      <c r="S850" s="166"/>
      <c r="T850" s="166"/>
      <c r="U850" s="166"/>
      <c r="V850" s="166"/>
      <c r="W850" s="166"/>
    </row>
    <row r="851" spans="1:23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166"/>
      <c r="L851" s="166"/>
      <c r="M851" s="166"/>
      <c r="N851" s="166"/>
      <c r="O851" s="166"/>
      <c r="P851" s="166"/>
      <c r="Q851" s="166"/>
      <c r="R851" s="166"/>
      <c r="S851" s="166"/>
      <c r="T851" s="166"/>
      <c r="U851" s="166"/>
      <c r="V851" s="166"/>
      <c r="W851" s="166"/>
    </row>
    <row r="852" spans="1:23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166"/>
      <c r="L852" s="166"/>
      <c r="M852" s="166"/>
      <c r="N852" s="166"/>
      <c r="O852" s="166"/>
      <c r="P852" s="166"/>
      <c r="Q852" s="166"/>
      <c r="R852" s="166"/>
      <c r="S852" s="166"/>
      <c r="T852" s="166"/>
      <c r="U852" s="166"/>
      <c r="V852" s="166"/>
      <c r="W852" s="166"/>
    </row>
    <row r="853" spans="1:23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166"/>
      <c r="L853" s="166"/>
      <c r="M853" s="166"/>
      <c r="N853" s="166"/>
      <c r="O853" s="166"/>
      <c r="P853" s="166"/>
      <c r="Q853" s="166"/>
      <c r="R853" s="166"/>
      <c r="S853" s="166"/>
      <c r="T853" s="166"/>
      <c r="U853" s="166"/>
      <c r="V853" s="166"/>
      <c r="W853" s="166"/>
    </row>
    <row r="854" spans="1:23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166"/>
      <c r="L854" s="166"/>
      <c r="M854" s="166"/>
      <c r="N854" s="166"/>
      <c r="O854" s="166"/>
      <c r="P854" s="166"/>
      <c r="Q854" s="166"/>
      <c r="R854" s="166"/>
      <c r="S854" s="166"/>
      <c r="T854" s="166"/>
      <c r="U854" s="166"/>
      <c r="V854" s="166"/>
      <c r="W854" s="166"/>
    </row>
    <row r="855" spans="1:23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166"/>
      <c r="L855" s="166"/>
      <c r="M855" s="166"/>
      <c r="N855" s="166"/>
      <c r="O855" s="166"/>
      <c r="P855" s="166"/>
      <c r="Q855" s="166"/>
      <c r="R855" s="166"/>
      <c r="S855" s="166"/>
      <c r="T855" s="166"/>
      <c r="U855" s="166"/>
      <c r="V855" s="166"/>
      <c r="W855" s="166"/>
    </row>
    <row r="856" spans="1:23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166"/>
      <c r="L856" s="166"/>
      <c r="M856" s="166"/>
      <c r="N856" s="166"/>
      <c r="O856" s="166"/>
      <c r="P856" s="166"/>
      <c r="Q856" s="166"/>
      <c r="R856" s="166"/>
      <c r="S856" s="166"/>
      <c r="T856" s="166"/>
      <c r="U856" s="166"/>
      <c r="V856" s="166"/>
      <c r="W856" s="166"/>
    </row>
    <row r="857" spans="1:23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166"/>
      <c r="L857" s="166"/>
      <c r="M857" s="166"/>
      <c r="N857" s="166"/>
      <c r="O857" s="166"/>
      <c r="P857" s="166"/>
      <c r="Q857" s="166"/>
      <c r="R857" s="166"/>
      <c r="S857" s="166"/>
      <c r="T857" s="166"/>
      <c r="U857" s="166"/>
      <c r="V857" s="166"/>
      <c r="W857" s="166"/>
    </row>
    <row r="858" spans="1:23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166"/>
      <c r="L858" s="166"/>
      <c r="M858" s="166"/>
      <c r="N858" s="166"/>
      <c r="O858" s="166"/>
      <c r="P858" s="166"/>
      <c r="Q858" s="166"/>
      <c r="R858" s="166"/>
      <c r="S858" s="166"/>
      <c r="T858" s="166"/>
      <c r="U858" s="166"/>
      <c r="V858" s="166"/>
      <c r="W858" s="166"/>
    </row>
    <row r="859" spans="1:23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166"/>
      <c r="L859" s="166"/>
      <c r="M859" s="166"/>
      <c r="N859" s="166"/>
      <c r="O859" s="166"/>
      <c r="P859" s="166"/>
      <c r="Q859" s="166"/>
      <c r="R859" s="166"/>
      <c r="S859" s="166"/>
      <c r="T859" s="166"/>
      <c r="U859" s="166"/>
      <c r="V859" s="166"/>
      <c r="W859" s="166"/>
    </row>
    <row r="860" spans="1:23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166"/>
      <c r="L860" s="166"/>
      <c r="M860" s="166"/>
      <c r="N860" s="166"/>
      <c r="O860" s="166"/>
      <c r="P860" s="166"/>
      <c r="Q860" s="166"/>
      <c r="R860" s="166"/>
      <c r="S860" s="166"/>
      <c r="T860" s="166"/>
      <c r="U860" s="166"/>
      <c r="V860" s="166"/>
      <c r="W860" s="166"/>
    </row>
    <row r="861" spans="1:23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166"/>
      <c r="L861" s="166"/>
      <c r="M861" s="166"/>
      <c r="N861" s="166"/>
      <c r="O861" s="166"/>
      <c r="P861" s="166"/>
      <c r="Q861" s="166"/>
      <c r="R861" s="166"/>
      <c r="S861" s="166"/>
      <c r="T861" s="166"/>
      <c r="U861" s="166"/>
      <c r="V861" s="166"/>
      <c r="W861" s="166"/>
    </row>
    <row r="862" spans="1:23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166"/>
      <c r="L862" s="166"/>
      <c r="M862" s="166"/>
      <c r="N862" s="166"/>
      <c r="O862" s="166"/>
      <c r="P862" s="166"/>
      <c r="Q862" s="166"/>
      <c r="R862" s="166"/>
      <c r="S862" s="166"/>
      <c r="T862" s="166"/>
      <c r="U862" s="166"/>
      <c r="V862" s="166"/>
      <c r="W862" s="166"/>
    </row>
    <row r="863" spans="1:23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166"/>
      <c r="L863" s="166"/>
      <c r="M863" s="166"/>
      <c r="N863" s="166"/>
      <c r="O863" s="166"/>
      <c r="P863" s="166"/>
      <c r="Q863" s="166"/>
      <c r="R863" s="166"/>
      <c r="S863" s="166"/>
      <c r="T863" s="166"/>
      <c r="U863" s="166"/>
      <c r="V863" s="166"/>
      <c r="W863" s="166"/>
    </row>
    <row r="864" spans="1:23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  <c r="T864" s="166"/>
      <c r="U864" s="166"/>
      <c r="V864" s="166"/>
      <c r="W864" s="166"/>
    </row>
    <row r="865" spans="1:23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166"/>
      <c r="L865" s="166"/>
      <c r="M865" s="166"/>
      <c r="N865" s="166"/>
      <c r="O865" s="166"/>
      <c r="P865" s="166"/>
      <c r="Q865" s="166"/>
      <c r="R865" s="166"/>
      <c r="S865" s="166"/>
      <c r="T865" s="166"/>
      <c r="U865" s="166"/>
      <c r="V865" s="166"/>
      <c r="W865" s="166"/>
    </row>
    <row r="866" spans="1:23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166"/>
      <c r="L866" s="166"/>
      <c r="M866" s="166"/>
      <c r="N866" s="166"/>
      <c r="O866" s="166"/>
      <c r="P866" s="166"/>
      <c r="Q866" s="166"/>
      <c r="R866" s="166"/>
      <c r="S866" s="166"/>
      <c r="T866" s="166"/>
      <c r="U866" s="166"/>
      <c r="V866" s="166"/>
      <c r="W866" s="166"/>
    </row>
    <row r="867" spans="1:23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166"/>
      <c r="L867" s="166"/>
      <c r="M867" s="166"/>
      <c r="N867" s="166"/>
      <c r="O867" s="166"/>
      <c r="P867" s="166"/>
      <c r="Q867" s="166"/>
      <c r="R867" s="166"/>
      <c r="S867" s="166"/>
      <c r="T867" s="166"/>
      <c r="U867" s="166"/>
      <c r="V867" s="166"/>
      <c r="W867" s="166"/>
    </row>
    <row r="868" spans="1:23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166"/>
      <c r="L868" s="166"/>
      <c r="M868" s="166"/>
      <c r="N868" s="166"/>
      <c r="O868" s="166"/>
      <c r="P868" s="166"/>
      <c r="Q868" s="166"/>
      <c r="R868" s="166"/>
      <c r="S868" s="166"/>
      <c r="T868" s="166"/>
      <c r="U868" s="166"/>
      <c r="V868" s="166"/>
      <c r="W868" s="166"/>
    </row>
    <row r="869" spans="1:23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166"/>
      <c r="L869" s="166"/>
      <c r="M869" s="166"/>
      <c r="N869" s="166"/>
      <c r="O869" s="166"/>
      <c r="P869" s="166"/>
      <c r="Q869" s="166"/>
      <c r="R869" s="166"/>
      <c r="S869" s="166"/>
      <c r="T869" s="166"/>
      <c r="U869" s="166"/>
      <c r="V869" s="166"/>
      <c r="W869" s="166"/>
    </row>
    <row r="870" spans="1:23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166"/>
      <c r="L870" s="166"/>
      <c r="M870" s="166"/>
      <c r="N870" s="166"/>
      <c r="O870" s="166"/>
      <c r="P870" s="166"/>
      <c r="Q870" s="166"/>
      <c r="R870" s="166"/>
      <c r="S870" s="166"/>
      <c r="T870" s="166"/>
      <c r="U870" s="166"/>
      <c r="V870" s="166"/>
      <c r="W870" s="166"/>
    </row>
    <row r="871" spans="1:23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166"/>
      <c r="L871" s="166"/>
      <c r="M871" s="166"/>
      <c r="N871" s="166"/>
      <c r="O871" s="166"/>
      <c r="P871" s="166"/>
      <c r="Q871" s="166"/>
      <c r="R871" s="166"/>
      <c r="S871" s="166"/>
      <c r="T871" s="166"/>
      <c r="U871" s="166"/>
      <c r="V871" s="166"/>
      <c r="W871" s="166"/>
    </row>
    <row r="872" spans="1:23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166"/>
      <c r="L872" s="166"/>
      <c r="M872" s="166"/>
      <c r="N872" s="166"/>
      <c r="O872" s="166"/>
      <c r="P872" s="166"/>
      <c r="Q872" s="166"/>
      <c r="R872" s="166"/>
      <c r="S872" s="166"/>
      <c r="T872" s="166"/>
      <c r="U872" s="166"/>
      <c r="V872" s="166"/>
      <c r="W872" s="166"/>
    </row>
    <row r="873" spans="1:23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166"/>
      <c r="L873" s="166"/>
      <c r="M873" s="166"/>
      <c r="N873" s="166"/>
      <c r="O873" s="166"/>
      <c r="P873" s="166"/>
      <c r="Q873" s="166"/>
      <c r="R873" s="166"/>
      <c r="S873" s="166"/>
      <c r="T873" s="166"/>
      <c r="U873" s="166"/>
      <c r="V873" s="166"/>
      <c r="W873" s="166"/>
    </row>
    <row r="874" spans="1:23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166"/>
      <c r="L874" s="166"/>
      <c r="M874" s="166"/>
      <c r="N874" s="166"/>
      <c r="O874" s="166"/>
      <c r="P874" s="166"/>
      <c r="Q874" s="166"/>
      <c r="R874" s="166"/>
      <c r="S874" s="166"/>
      <c r="T874" s="166"/>
      <c r="U874" s="166"/>
      <c r="V874" s="166"/>
      <c r="W874" s="166"/>
    </row>
    <row r="875" spans="1:23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166"/>
      <c r="L875" s="166"/>
      <c r="M875" s="166"/>
      <c r="N875" s="166"/>
      <c r="O875" s="166"/>
      <c r="P875" s="166"/>
      <c r="Q875" s="166"/>
      <c r="R875" s="166"/>
      <c r="S875" s="166"/>
      <c r="T875" s="166"/>
      <c r="U875" s="166"/>
      <c r="V875" s="166"/>
      <c r="W875" s="166"/>
    </row>
    <row r="876" spans="1:23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166"/>
      <c r="L876" s="166"/>
      <c r="M876" s="166"/>
      <c r="N876" s="166"/>
      <c r="O876" s="166"/>
      <c r="P876" s="166"/>
      <c r="Q876" s="166"/>
      <c r="R876" s="166"/>
      <c r="S876" s="166"/>
      <c r="T876" s="166"/>
      <c r="U876" s="166"/>
      <c r="V876" s="166"/>
      <c r="W876" s="166"/>
    </row>
    <row r="877" spans="1:23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166"/>
      <c r="L877" s="166"/>
      <c r="M877" s="166"/>
      <c r="N877" s="166"/>
      <c r="O877" s="166"/>
      <c r="P877" s="166"/>
      <c r="Q877" s="166"/>
      <c r="R877" s="166"/>
      <c r="S877" s="166"/>
      <c r="T877" s="166"/>
      <c r="U877" s="166"/>
      <c r="V877" s="166"/>
      <c r="W877" s="166"/>
    </row>
    <row r="878" spans="1:23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166"/>
      <c r="L878" s="166"/>
      <c r="M878" s="166"/>
      <c r="N878" s="166"/>
      <c r="O878" s="166"/>
      <c r="P878" s="166"/>
      <c r="Q878" s="166"/>
      <c r="R878" s="166"/>
      <c r="S878" s="166"/>
      <c r="T878" s="166"/>
      <c r="U878" s="166"/>
      <c r="V878" s="166"/>
      <c r="W878" s="166"/>
    </row>
    <row r="879" spans="1:23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166"/>
      <c r="L879" s="166"/>
      <c r="M879" s="166"/>
      <c r="N879" s="166"/>
      <c r="O879" s="166"/>
      <c r="P879" s="166"/>
      <c r="Q879" s="166"/>
      <c r="R879" s="166"/>
      <c r="S879" s="166"/>
      <c r="T879" s="166"/>
      <c r="U879" s="166"/>
      <c r="V879" s="166"/>
      <c r="W879" s="166"/>
    </row>
    <row r="880" spans="1:23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166"/>
      <c r="L880" s="166"/>
      <c r="M880" s="166"/>
      <c r="N880" s="166"/>
      <c r="O880" s="166"/>
      <c r="P880" s="166"/>
      <c r="Q880" s="166"/>
      <c r="R880" s="166"/>
      <c r="S880" s="166"/>
      <c r="T880" s="166"/>
      <c r="U880" s="166"/>
      <c r="V880" s="166"/>
      <c r="W880" s="166"/>
    </row>
    <row r="881" spans="1:23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166"/>
      <c r="L881" s="166"/>
      <c r="M881" s="166"/>
      <c r="N881" s="166"/>
      <c r="O881" s="166"/>
      <c r="P881" s="166"/>
      <c r="Q881" s="166"/>
      <c r="R881" s="166"/>
      <c r="S881" s="166"/>
      <c r="T881" s="166"/>
      <c r="U881" s="166"/>
      <c r="V881" s="166"/>
      <c r="W881" s="166"/>
    </row>
    <row r="882" spans="1:23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166"/>
      <c r="L882" s="166"/>
      <c r="M882" s="166"/>
      <c r="N882" s="166"/>
      <c r="O882" s="166"/>
      <c r="P882" s="166"/>
      <c r="Q882" s="166"/>
      <c r="R882" s="166"/>
      <c r="S882" s="166"/>
      <c r="T882" s="166"/>
      <c r="U882" s="166"/>
      <c r="V882" s="166"/>
      <c r="W882" s="166"/>
    </row>
    <row r="883" spans="1:23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166"/>
      <c r="L883" s="166"/>
      <c r="M883" s="166"/>
      <c r="N883" s="166"/>
      <c r="O883" s="166"/>
      <c r="P883" s="166"/>
      <c r="Q883" s="166"/>
      <c r="R883" s="166"/>
      <c r="S883" s="166"/>
      <c r="T883" s="166"/>
      <c r="U883" s="166"/>
      <c r="V883" s="166"/>
      <c r="W883" s="166"/>
    </row>
    <row r="884" spans="1:23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166"/>
      <c r="L884" s="166"/>
      <c r="M884" s="166"/>
      <c r="N884" s="166"/>
      <c r="O884" s="166"/>
      <c r="P884" s="166"/>
      <c r="Q884" s="166"/>
      <c r="R884" s="166"/>
      <c r="S884" s="166"/>
      <c r="T884" s="166"/>
      <c r="U884" s="166"/>
      <c r="V884" s="166"/>
      <c r="W884" s="166"/>
    </row>
    <row r="885" spans="1:23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166"/>
      <c r="L885" s="166"/>
      <c r="M885" s="166"/>
      <c r="N885" s="166"/>
      <c r="O885" s="166"/>
      <c r="P885" s="166"/>
      <c r="Q885" s="166"/>
      <c r="R885" s="166"/>
      <c r="S885" s="166"/>
      <c r="T885" s="166"/>
      <c r="U885" s="166"/>
      <c r="V885" s="166"/>
      <c r="W885" s="166"/>
    </row>
    <row r="886" spans="1:23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166"/>
      <c r="L886" s="166"/>
      <c r="M886" s="166"/>
      <c r="N886" s="166"/>
      <c r="O886" s="166"/>
      <c r="P886" s="166"/>
      <c r="Q886" s="166"/>
      <c r="R886" s="166"/>
      <c r="S886" s="166"/>
      <c r="T886" s="166"/>
      <c r="U886" s="166"/>
      <c r="V886" s="166"/>
      <c r="W886" s="166"/>
    </row>
    <row r="887" spans="1:23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166"/>
      <c r="L887" s="166"/>
      <c r="M887" s="166"/>
      <c r="N887" s="166"/>
      <c r="O887" s="166"/>
      <c r="P887" s="166"/>
      <c r="Q887" s="166"/>
      <c r="R887" s="166"/>
      <c r="S887" s="166"/>
      <c r="T887" s="166"/>
      <c r="U887" s="166"/>
      <c r="V887" s="166"/>
      <c r="W887" s="166"/>
    </row>
    <row r="888" spans="1:23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166"/>
      <c r="L888" s="166"/>
      <c r="M888" s="166"/>
      <c r="N888" s="166"/>
      <c r="O888" s="166"/>
      <c r="P888" s="166"/>
      <c r="Q888" s="166"/>
      <c r="R888" s="166"/>
      <c r="S888" s="166"/>
      <c r="T888" s="166"/>
      <c r="U888" s="166"/>
      <c r="V888" s="166"/>
      <c r="W888" s="166"/>
    </row>
    <row r="889" spans="1:23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  <c r="S889" s="166"/>
      <c r="T889" s="166"/>
      <c r="U889" s="166"/>
      <c r="V889" s="166"/>
      <c r="W889" s="166"/>
    </row>
    <row r="890" spans="1:23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166"/>
      <c r="L890" s="166"/>
      <c r="M890" s="166"/>
      <c r="N890" s="166"/>
      <c r="O890" s="166"/>
      <c r="P890" s="166"/>
      <c r="Q890" s="166"/>
      <c r="R890" s="166"/>
      <c r="S890" s="166"/>
      <c r="T890" s="166"/>
      <c r="U890" s="166"/>
      <c r="V890" s="166"/>
      <c r="W890" s="166"/>
    </row>
    <row r="891" spans="1:23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166"/>
      <c r="L891" s="166"/>
      <c r="M891" s="166"/>
      <c r="N891" s="166"/>
      <c r="O891" s="166"/>
      <c r="P891" s="166"/>
      <c r="Q891" s="166"/>
      <c r="R891" s="166"/>
      <c r="S891" s="166"/>
      <c r="T891" s="166"/>
      <c r="U891" s="166"/>
      <c r="V891" s="166"/>
      <c r="W891" s="166"/>
    </row>
    <row r="892" spans="1:23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166"/>
      <c r="L892" s="166"/>
      <c r="M892" s="166"/>
      <c r="N892" s="166"/>
      <c r="O892" s="166"/>
      <c r="P892" s="166"/>
      <c r="Q892" s="166"/>
      <c r="R892" s="166"/>
      <c r="S892" s="166"/>
      <c r="T892" s="166"/>
      <c r="U892" s="166"/>
      <c r="V892" s="166"/>
      <c r="W892" s="166"/>
    </row>
    <row r="893" spans="1:23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166"/>
      <c r="L893" s="166"/>
      <c r="M893" s="166"/>
      <c r="N893" s="166"/>
      <c r="O893" s="166"/>
      <c r="P893" s="166"/>
      <c r="Q893" s="166"/>
      <c r="R893" s="166"/>
      <c r="S893" s="166"/>
      <c r="T893" s="166"/>
      <c r="U893" s="166"/>
      <c r="V893" s="166"/>
      <c r="W893" s="166"/>
    </row>
    <row r="894" spans="1:23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166"/>
      <c r="L894" s="166"/>
      <c r="M894" s="166"/>
      <c r="N894" s="166"/>
      <c r="O894" s="166"/>
      <c r="P894" s="166"/>
      <c r="Q894" s="166"/>
      <c r="R894" s="166"/>
      <c r="S894" s="166"/>
      <c r="T894" s="166"/>
      <c r="U894" s="166"/>
      <c r="V894" s="166"/>
      <c r="W894" s="166"/>
    </row>
    <row r="895" spans="1:23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166"/>
      <c r="L895" s="166"/>
      <c r="M895" s="166"/>
      <c r="N895" s="166"/>
      <c r="O895" s="166"/>
      <c r="P895" s="166"/>
      <c r="Q895" s="166"/>
      <c r="R895" s="166"/>
      <c r="S895" s="166"/>
      <c r="T895" s="166"/>
      <c r="U895" s="166"/>
      <c r="V895" s="166"/>
      <c r="W895" s="166"/>
    </row>
    <row r="896" spans="1:23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166"/>
      <c r="L896" s="166"/>
      <c r="M896" s="166"/>
      <c r="N896" s="166"/>
      <c r="O896" s="166"/>
      <c r="P896" s="166"/>
      <c r="Q896" s="166"/>
      <c r="R896" s="166"/>
      <c r="S896" s="166"/>
      <c r="T896" s="166"/>
      <c r="U896" s="166"/>
      <c r="V896" s="166"/>
      <c r="W896" s="166"/>
    </row>
    <row r="897" spans="1:23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166"/>
      <c r="L897" s="166"/>
      <c r="M897" s="166"/>
      <c r="N897" s="166"/>
      <c r="O897" s="166"/>
      <c r="P897" s="166"/>
      <c r="Q897" s="166"/>
      <c r="R897" s="166"/>
      <c r="S897" s="166"/>
      <c r="T897" s="166"/>
      <c r="U897" s="166"/>
      <c r="V897" s="166"/>
      <c r="W897" s="166"/>
    </row>
    <row r="898" spans="1:23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166"/>
      <c r="L898" s="166"/>
      <c r="M898" s="166"/>
      <c r="N898" s="166"/>
      <c r="O898" s="166"/>
      <c r="P898" s="166"/>
      <c r="Q898" s="166"/>
      <c r="R898" s="166"/>
      <c r="S898" s="166"/>
      <c r="T898" s="166"/>
      <c r="U898" s="166"/>
      <c r="V898" s="166"/>
      <c r="W898" s="166"/>
    </row>
    <row r="899" spans="1:23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166"/>
      <c r="L899" s="166"/>
      <c r="M899" s="166"/>
      <c r="N899" s="166"/>
      <c r="O899" s="166"/>
      <c r="P899" s="166"/>
      <c r="Q899" s="166"/>
      <c r="R899" s="166"/>
      <c r="S899" s="166"/>
      <c r="T899" s="166"/>
      <c r="U899" s="166"/>
      <c r="V899" s="166"/>
      <c r="W899" s="166"/>
    </row>
    <row r="900" spans="1:23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166"/>
      <c r="L900" s="166"/>
      <c r="M900" s="166"/>
      <c r="N900" s="166"/>
      <c r="O900" s="166"/>
      <c r="P900" s="166"/>
      <c r="Q900" s="166"/>
      <c r="R900" s="166"/>
      <c r="S900" s="166"/>
      <c r="T900" s="166"/>
      <c r="U900" s="166"/>
      <c r="V900" s="166"/>
      <c r="W900" s="166"/>
    </row>
    <row r="901" spans="1:23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166"/>
      <c r="L901" s="166"/>
      <c r="M901" s="166"/>
      <c r="N901" s="166"/>
      <c r="O901" s="166"/>
      <c r="P901" s="166"/>
      <c r="Q901" s="166"/>
      <c r="R901" s="166"/>
      <c r="S901" s="166"/>
      <c r="T901" s="166"/>
      <c r="U901" s="166"/>
      <c r="V901" s="166"/>
      <c r="W901" s="166"/>
    </row>
    <row r="902" spans="1:23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166"/>
      <c r="L902" s="166"/>
      <c r="M902" s="166"/>
      <c r="N902" s="166"/>
      <c r="O902" s="166"/>
      <c r="P902" s="166"/>
      <c r="Q902" s="166"/>
      <c r="R902" s="166"/>
      <c r="S902" s="166"/>
      <c r="T902" s="166"/>
      <c r="U902" s="166"/>
      <c r="V902" s="166"/>
      <c r="W902" s="166"/>
    </row>
    <row r="903" spans="1:23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166"/>
      <c r="L903" s="166"/>
      <c r="M903" s="166"/>
      <c r="N903" s="166"/>
      <c r="O903" s="166"/>
      <c r="P903" s="166"/>
      <c r="Q903" s="166"/>
      <c r="R903" s="166"/>
      <c r="S903" s="166"/>
      <c r="T903" s="166"/>
      <c r="U903" s="166"/>
      <c r="V903" s="166"/>
      <c r="W903" s="166"/>
    </row>
    <row r="904" spans="1:23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166"/>
      <c r="L904" s="166"/>
      <c r="M904" s="166"/>
      <c r="N904" s="166"/>
      <c r="O904" s="166"/>
      <c r="P904" s="166"/>
      <c r="Q904" s="166"/>
      <c r="R904" s="166"/>
      <c r="S904" s="166"/>
      <c r="T904" s="166"/>
      <c r="U904" s="166"/>
      <c r="V904" s="166"/>
      <c r="W904" s="166"/>
    </row>
    <row r="905" spans="1:23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166"/>
      <c r="L905" s="166"/>
      <c r="M905" s="166"/>
      <c r="N905" s="166"/>
      <c r="O905" s="166"/>
      <c r="P905" s="166"/>
      <c r="Q905" s="166"/>
      <c r="R905" s="166"/>
      <c r="S905" s="166"/>
      <c r="T905" s="166"/>
      <c r="U905" s="166"/>
      <c r="V905" s="166"/>
      <c r="W905" s="166"/>
    </row>
    <row r="906" spans="1:23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166"/>
      <c r="L906" s="166"/>
      <c r="M906" s="166"/>
      <c r="N906" s="166"/>
      <c r="O906" s="166"/>
      <c r="P906" s="166"/>
      <c r="Q906" s="166"/>
      <c r="R906" s="166"/>
      <c r="S906" s="166"/>
      <c r="T906" s="166"/>
      <c r="U906" s="166"/>
      <c r="V906" s="166"/>
      <c r="W906" s="166"/>
    </row>
    <row r="907" spans="1:23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166"/>
      <c r="L907" s="166"/>
      <c r="M907" s="166"/>
      <c r="N907" s="166"/>
      <c r="O907" s="166"/>
      <c r="P907" s="166"/>
      <c r="Q907" s="166"/>
      <c r="R907" s="166"/>
      <c r="S907" s="166"/>
      <c r="T907" s="166"/>
      <c r="U907" s="166"/>
      <c r="V907" s="166"/>
      <c r="W907" s="166"/>
    </row>
    <row r="908" spans="1:23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166"/>
      <c r="L908" s="166"/>
      <c r="M908" s="166"/>
      <c r="N908" s="166"/>
      <c r="O908" s="166"/>
      <c r="P908" s="166"/>
      <c r="Q908" s="166"/>
      <c r="R908" s="166"/>
      <c r="S908" s="166"/>
      <c r="T908" s="166"/>
      <c r="U908" s="166"/>
      <c r="V908" s="166"/>
      <c r="W908" s="166"/>
    </row>
    <row r="909" spans="1:23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166"/>
      <c r="L909" s="166"/>
      <c r="M909" s="166"/>
      <c r="N909" s="166"/>
      <c r="O909" s="166"/>
      <c r="P909" s="166"/>
      <c r="Q909" s="166"/>
      <c r="R909" s="166"/>
      <c r="S909" s="166"/>
      <c r="T909" s="166"/>
      <c r="U909" s="166"/>
      <c r="V909" s="166"/>
      <c r="W909" s="166"/>
    </row>
    <row r="910" spans="1:23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166"/>
      <c r="L910" s="166"/>
      <c r="M910" s="166"/>
      <c r="N910" s="166"/>
      <c r="O910" s="166"/>
      <c r="P910" s="166"/>
      <c r="Q910" s="166"/>
      <c r="R910" s="166"/>
      <c r="S910" s="166"/>
      <c r="T910" s="166"/>
      <c r="U910" s="166"/>
      <c r="V910" s="166"/>
      <c r="W910" s="166"/>
    </row>
    <row r="911" spans="1:23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166"/>
      <c r="L911" s="166"/>
      <c r="M911" s="166"/>
      <c r="N911" s="166"/>
      <c r="O911" s="166"/>
      <c r="P911" s="166"/>
      <c r="Q911" s="166"/>
      <c r="R911" s="166"/>
      <c r="S911" s="166"/>
      <c r="T911" s="166"/>
      <c r="U911" s="166"/>
      <c r="V911" s="166"/>
      <c r="W911" s="166"/>
    </row>
    <row r="912" spans="1:23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166"/>
      <c r="L912" s="166"/>
      <c r="M912" s="166"/>
      <c r="N912" s="166"/>
      <c r="O912" s="166"/>
      <c r="P912" s="166"/>
      <c r="Q912" s="166"/>
      <c r="R912" s="166"/>
      <c r="S912" s="166"/>
      <c r="T912" s="166"/>
      <c r="U912" s="166"/>
      <c r="V912" s="166"/>
      <c r="W912" s="166"/>
    </row>
    <row r="913" spans="1:23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  <c r="S913" s="166"/>
      <c r="T913" s="166"/>
      <c r="U913" s="166"/>
      <c r="V913" s="166"/>
      <c r="W913" s="166"/>
    </row>
    <row r="914" spans="1:23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166"/>
      <c r="L914" s="166"/>
      <c r="M914" s="166"/>
      <c r="N914" s="166"/>
      <c r="O914" s="166"/>
      <c r="P914" s="166"/>
      <c r="Q914" s="166"/>
      <c r="R914" s="166"/>
      <c r="S914" s="166"/>
      <c r="T914" s="166"/>
      <c r="U914" s="166"/>
      <c r="V914" s="166"/>
      <c r="W914" s="166"/>
    </row>
    <row r="915" spans="1:23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166"/>
      <c r="L915" s="166"/>
      <c r="M915" s="166"/>
      <c r="N915" s="166"/>
      <c r="O915" s="166"/>
      <c r="P915" s="166"/>
      <c r="Q915" s="166"/>
      <c r="R915" s="166"/>
      <c r="S915" s="166"/>
      <c r="T915" s="166"/>
      <c r="U915" s="166"/>
      <c r="V915" s="166"/>
      <c r="W915" s="166"/>
    </row>
    <row r="916" spans="1:23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166"/>
      <c r="L916" s="166"/>
      <c r="M916" s="166"/>
      <c r="N916" s="166"/>
      <c r="O916" s="166"/>
      <c r="P916" s="166"/>
      <c r="Q916" s="166"/>
      <c r="R916" s="166"/>
      <c r="S916" s="166"/>
      <c r="T916" s="166"/>
      <c r="U916" s="166"/>
      <c r="V916" s="166"/>
      <c r="W916" s="166"/>
    </row>
    <row r="917" spans="1:23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166"/>
      <c r="L917" s="166"/>
      <c r="M917" s="166"/>
      <c r="N917" s="166"/>
      <c r="O917" s="166"/>
      <c r="P917" s="166"/>
      <c r="Q917" s="166"/>
      <c r="R917" s="166"/>
      <c r="S917" s="166"/>
      <c r="T917" s="166"/>
      <c r="U917" s="166"/>
      <c r="V917" s="166"/>
      <c r="W917" s="166"/>
    </row>
    <row r="918" spans="1:23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166"/>
      <c r="L918" s="166"/>
      <c r="M918" s="166"/>
      <c r="N918" s="166"/>
      <c r="O918" s="166"/>
      <c r="P918" s="166"/>
      <c r="Q918" s="166"/>
      <c r="R918" s="166"/>
      <c r="S918" s="166"/>
      <c r="T918" s="166"/>
      <c r="U918" s="166"/>
      <c r="V918" s="166"/>
      <c r="W918" s="166"/>
    </row>
    <row r="919" spans="1:23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166"/>
      <c r="L919" s="166"/>
      <c r="M919" s="166"/>
      <c r="N919" s="166"/>
      <c r="O919" s="166"/>
      <c r="P919" s="166"/>
      <c r="Q919" s="166"/>
      <c r="R919" s="166"/>
      <c r="S919" s="166"/>
      <c r="T919" s="166"/>
      <c r="U919" s="166"/>
      <c r="V919" s="166"/>
      <c r="W919" s="166"/>
    </row>
    <row r="920" spans="1:23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166"/>
      <c r="L920" s="166"/>
      <c r="M920" s="166"/>
      <c r="N920" s="166"/>
      <c r="O920" s="166"/>
      <c r="P920" s="166"/>
      <c r="Q920" s="166"/>
      <c r="R920" s="166"/>
      <c r="S920" s="166"/>
      <c r="T920" s="166"/>
      <c r="U920" s="166"/>
      <c r="V920" s="166"/>
      <c r="W920" s="166"/>
    </row>
    <row r="921" spans="1:23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166"/>
      <c r="L921" s="166"/>
      <c r="M921" s="166"/>
      <c r="N921" s="166"/>
      <c r="O921" s="166"/>
      <c r="P921" s="166"/>
      <c r="Q921" s="166"/>
      <c r="R921" s="166"/>
      <c r="S921" s="166"/>
      <c r="T921" s="166"/>
      <c r="U921" s="166"/>
      <c r="V921" s="166"/>
      <c r="W921" s="166"/>
    </row>
    <row r="922" spans="1:23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166"/>
      <c r="L922" s="166"/>
      <c r="M922" s="166"/>
      <c r="N922" s="166"/>
      <c r="O922" s="166"/>
      <c r="P922" s="166"/>
      <c r="Q922" s="166"/>
      <c r="R922" s="166"/>
      <c r="S922" s="166"/>
      <c r="T922" s="166"/>
      <c r="U922" s="166"/>
      <c r="V922" s="166"/>
      <c r="W922" s="166"/>
    </row>
    <row r="923" spans="1:23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166"/>
      <c r="L923" s="166"/>
      <c r="M923" s="166"/>
      <c r="N923" s="166"/>
      <c r="O923" s="166"/>
      <c r="P923" s="166"/>
      <c r="Q923" s="166"/>
      <c r="R923" s="166"/>
      <c r="S923" s="166"/>
      <c r="T923" s="166"/>
      <c r="U923" s="166"/>
      <c r="V923" s="166"/>
      <c r="W923" s="166"/>
    </row>
    <row r="924" spans="1:23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166"/>
      <c r="L924" s="166"/>
      <c r="M924" s="166"/>
      <c r="N924" s="166"/>
      <c r="O924" s="166"/>
      <c r="P924" s="166"/>
      <c r="Q924" s="166"/>
      <c r="R924" s="166"/>
      <c r="S924" s="166"/>
      <c r="T924" s="166"/>
      <c r="U924" s="166"/>
      <c r="V924" s="166"/>
      <c r="W924" s="166"/>
    </row>
    <row r="925" spans="1:23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166"/>
      <c r="L925" s="166"/>
      <c r="M925" s="166"/>
      <c r="N925" s="166"/>
      <c r="O925" s="166"/>
      <c r="P925" s="166"/>
      <c r="Q925" s="166"/>
      <c r="R925" s="166"/>
      <c r="S925" s="166"/>
      <c r="T925" s="166"/>
      <c r="U925" s="166"/>
      <c r="V925" s="166"/>
      <c r="W925" s="166"/>
    </row>
    <row r="926" spans="1:23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166"/>
      <c r="L926" s="166"/>
      <c r="M926" s="166"/>
      <c r="N926" s="166"/>
      <c r="O926" s="166"/>
      <c r="P926" s="166"/>
      <c r="Q926" s="166"/>
      <c r="R926" s="166"/>
      <c r="S926" s="166"/>
      <c r="T926" s="166"/>
      <c r="U926" s="166"/>
      <c r="V926" s="166"/>
      <c r="W926" s="166"/>
    </row>
    <row r="927" spans="1:23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166"/>
      <c r="L927" s="166"/>
      <c r="M927" s="166"/>
      <c r="N927" s="166"/>
      <c r="O927" s="166"/>
      <c r="P927" s="166"/>
      <c r="Q927" s="166"/>
      <c r="R927" s="166"/>
      <c r="S927" s="166"/>
      <c r="T927" s="166"/>
      <c r="U927" s="166"/>
      <c r="V927" s="166"/>
      <c r="W927" s="166"/>
    </row>
    <row r="928" spans="1:23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166"/>
      <c r="L928" s="166"/>
      <c r="M928" s="166"/>
      <c r="N928" s="166"/>
      <c r="O928" s="166"/>
      <c r="P928" s="166"/>
      <c r="Q928" s="166"/>
      <c r="R928" s="166"/>
      <c r="S928" s="166"/>
      <c r="T928" s="166"/>
      <c r="U928" s="166"/>
      <c r="V928" s="166"/>
      <c r="W928" s="166"/>
    </row>
    <row r="929" spans="1:23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166"/>
      <c r="L929" s="166"/>
      <c r="M929" s="166"/>
      <c r="N929" s="166"/>
      <c r="O929" s="166"/>
      <c r="P929" s="166"/>
      <c r="Q929" s="166"/>
      <c r="R929" s="166"/>
      <c r="S929" s="166"/>
      <c r="T929" s="166"/>
      <c r="U929" s="166"/>
      <c r="V929" s="166"/>
      <c r="W929" s="166"/>
    </row>
    <row r="930" spans="1:23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166"/>
      <c r="L930" s="166"/>
      <c r="M930" s="166"/>
      <c r="N930" s="166"/>
      <c r="O930" s="166"/>
      <c r="P930" s="166"/>
      <c r="Q930" s="166"/>
      <c r="R930" s="166"/>
      <c r="S930" s="166"/>
      <c r="T930" s="166"/>
      <c r="U930" s="166"/>
      <c r="V930" s="166"/>
      <c r="W930" s="166"/>
    </row>
    <row r="931" spans="1:23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166"/>
      <c r="L931" s="166"/>
      <c r="M931" s="166"/>
      <c r="N931" s="166"/>
      <c r="O931" s="166"/>
      <c r="P931" s="166"/>
      <c r="Q931" s="166"/>
      <c r="R931" s="166"/>
      <c r="S931" s="166"/>
      <c r="T931" s="166"/>
      <c r="U931" s="166"/>
      <c r="V931" s="166"/>
      <c r="W931" s="166"/>
    </row>
    <row r="932" spans="1:23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166"/>
      <c r="L932" s="166"/>
      <c r="M932" s="166"/>
      <c r="N932" s="166"/>
      <c r="O932" s="166"/>
      <c r="P932" s="166"/>
      <c r="Q932" s="166"/>
      <c r="R932" s="166"/>
      <c r="S932" s="166"/>
      <c r="T932" s="166"/>
      <c r="U932" s="166"/>
      <c r="V932" s="166"/>
      <c r="W932" s="166"/>
    </row>
    <row r="933" spans="1:23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166"/>
      <c r="L933" s="166"/>
      <c r="M933" s="166"/>
      <c r="N933" s="166"/>
      <c r="O933" s="166"/>
      <c r="P933" s="166"/>
      <c r="Q933" s="166"/>
      <c r="R933" s="166"/>
      <c r="S933" s="166"/>
      <c r="T933" s="166"/>
      <c r="U933" s="166"/>
      <c r="V933" s="166"/>
      <c r="W933" s="166"/>
    </row>
    <row r="934" spans="1:23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166"/>
      <c r="L934" s="166"/>
      <c r="M934" s="166"/>
      <c r="N934" s="166"/>
      <c r="O934" s="166"/>
      <c r="P934" s="166"/>
      <c r="Q934" s="166"/>
      <c r="R934" s="166"/>
      <c r="S934" s="166"/>
      <c r="T934" s="166"/>
      <c r="U934" s="166"/>
      <c r="V934" s="166"/>
      <c r="W934" s="166"/>
    </row>
    <row r="935" spans="1:23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166"/>
      <c r="L935" s="166"/>
      <c r="M935" s="166"/>
      <c r="N935" s="166"/>
      <c r="O935" s="166"/>
      <c r="P935" s="166"/>
      <c r="Q935" s="166"/>
      <c r="R935" s="166"/>
      <c r="S935" s="166"/>
      <c r="T935" s="166"/>
      <c r="U935" s="166"/>
      <c r="V935" s="166"/>
      <c r="W935" s="166"/>
    </row>
    <row r="936" spans="1:23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166"/>
      <c r="L936" s="166"/>
      <c r="M936" s="166"/>
      <c r="N936" s="166"/>
      <c r="O936" s="166"/>
      <c r="P936" s="166"/>
      <c r="Q936" s="166"/>
      <c r="R936" s="166"/>
      <c r="S936" s="166"/>
      <c r="T936" s="166"/>
      <c r="U936" s="166"/>
      <c r="V936" s="166"/>
      <c r="W936" s="166"/>
    </row>
    <row r="937" spans="1:23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166"/>
      <c r="L937" s="166"/>
      <c r="M937" s="166"/>
      <c r="N937" s="166"/>
      <c r="O937" s="166"/>
      <c r="P937" s="166"/>
      <c r="Q937" s="166"/>
      <c r="R937" s="166"/>
      <c r="S937" s="166"/>
      <c r="T937" s="166"/>
      <c r="U937" s="166"/>
      <c r="V937" s="166"/>
      <c r="W937" s="166"/>
    </row>
    <row r="938" spans="1:23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  <c r="T938" s="166"/>
      <c r="U938" s="166"/>
      <c r="V938" s="166"/>
      <c r="W938" s="166"/>
    </row>
    <row r="939" spans="1:23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166"/>
      <c r="L939" s="166"/>
      <c r="M939" s="166"/>
      <c r="N939" s="166"/>
      <c r="O939" s="166"/>
      <c r="P939" s="166"/>
      <c r="Q939" s="166"/>
      <c r="R939" s="166"/>
      <c r="S939" s="166"/>
      <c r="T939" s="166"/>
      <c r="U939" s="166"/>
      <c r="V939" s="166"/>
      <c r="W939" s="166"/>
    </row>
    <row r="940" spans="1:23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166"/>
      <c r="L940" s="166"/>
      <c r="M940" s="166"/>
      <c r="N940" s="166"/>
      <c r="O940" s="166"/>
      <c r="P940" s="166"/>
      <c r="Q940" s="166"/>
      <c r="R940" s="166"/>
      <c r="S940" s="166"/>
      <c r="T940" s="166"/>
      <c r="U940" s="166"/>
      <c r="V940" s="166"/>
      <c r="W940" s="166"/>
    </row>
    <row r="941" spans="1:23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166"/>
      <c r="L941" s="166"/>
      <c r="M941" s="166"/>
      <c r="N941" s="166"/>
      <c r="O941" s="166"/>
      <c r="P941" s="166"/>
      <c r="Q941" s="166"/>
      <c r="R941" s="166"/>
      <c r="S941" s="166"/>
      <c r="T941" s="166"/>
      <c r="U941" s="166"/>
      <c r="V941" s="166"/>
      <c r="W941" s="166"/>
    </row>
    <row r="942" spans="1:23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166"/>
      <c r="L942" s="166"/>
      <c r="M942" s="166"/>
      <c r="N942" s="166"/>
      <c r="O942" s="166"/>
      <c r="P942" s="166"/>
      <c r="Q942" s="166"/>
      <c r="R942" s="166"/>
      <c r="S942" s="166"/>
      <c r="T942" s="166"/>
      <c r="U942" s="166"/>
      <c r="V942" s="166"/>
      <c r="W942" s="166"/>
    </row>
    <row r="943" spans="1:23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166"/>
      <c r="L943" s="166"/>
      <c r="M943" s="166"/>
      <c r="N943" s="166"/>
      <c r="O943" s="166"/>
      <c r="P943" s="166"/>
      <c r="Q943" s="166"/>
      <c r="R943" s="166"/>
      <c r="S943" s="166"/>
      <c r="T943" s="166"/>
      <c r="U943" s="166"/>
      <c r="V943" s="166"/>
      <c r="W943" s="166"/>
    </row>
    <row r="944" spans="1:23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166"/>
      <c r="L944" s="166"/>
      <c r="M944" s="166"/>
      <c r="N944" s="166"/>
      <c r="O944" s="166"/>
      <c r="P944" s="166"/>
      <c r="Q944" s="166"/>
      <c r="R944" s="166"/>
      <c r="S944" s="166"/>
      <c r="T944" s="166"/>
      <c r="U944" s="166"/>
      <c r="V944" s="166"/>
      <c r="W944" s="166"/>
    </row>
    <row r="945" spans="1:23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166"/>
      <c r="L945" s="166"/>
      <c r="M945" s="166"/>
      <c r="N945" s="166"/>
      <c r="O945" s="166"/>
      <c r="P945" s="166"/>
      <c r="Q945" s="166"/>
      <c r="R945" s="166"/>
      <c r="S945" s="166"/>
      <c r="T945" s="166"/>
      <c r="U945" s="166"/>
      <c r="V945" s="166"/>
      <c r="W945" s="166"/>
    </row>
    <row r="946" spans="1:23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166"/>
      <c r="L946" s="166"/>
      <c r="M946" s="166"/>
      <c r="N946" s="166"/>
      <c r="O946" s="166"/>
      <c r="P946" s="166"/>
      <c r="Q946" s="166"/>
      <c r="R946" s="166"/>
      <c r="S946" s="166"/>
      <c r="T946" s="166"/>
      <c r="U946" s="166"/>
      <c r="V946" s="166"/>
      <c r="W946" s="166"/>
    </row>
    <row r="947" spans="1:23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166"/>
      <c r="L947" s="166"/>
      <c r="M947" s="166"/>
      <c r="N947" s="166"/>
      <c r="O947" s="166"/>
      <c r="P947" s="166"/>
      <c r="Q947" s="166"/>
      <c r="R947" s="166"/>
      <c r="S947" s="166"/>
      <c r="T947" s="166"/>
      <c r="U947" s="166"/>
      <c r="V947" s="166"/>
      <c r="W947" s="166"/>
    </row>
    <row r="948" spans="1:23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166"/>
      <c r="L948" s="166"/>
      <c r="M948" s="166"/>
      <c r="N948" s="166"/>
      <c r="O948" s="166"/>
      <c r="P948" s="166"/>
      <c r="Q948" s="166"/>
      <c r="R948" s="166"/>
      <c r="S948" s="166"/>
      <c r="T948" s="166"/>
      <c r="U948" s="166"/>
      <c r="V948" s="166"/>
      <c r="W948" s="166"/>
    </row>
    <row r="949" spans="1:23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166"/>
      <c r="L949" s="166"/>
      <c r="M949" s="166"/>
      <c r="N949" s="166"/>
      <c r="O949" s="166"/>
      <c r="P949" s="166"/>
      <c r="Q949" s="166"/>
      <c r="R949" s="166"/>
      <c r="S949" s="166"/>
      <c r="T949" s="166"/>
      <c r="U949" s="166"/>
      <c r="V949" s="166"/>
      <c r="W949" s="166"/>
    </row>
    <row r="950" spans="1:23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166"/>
      <c r="L950" s="166"/>
      <c r="M950" s="166"/>
      <c r="N950" s="166"/>
      <c r="O950" s="166"/>
      <c r="P950" s="166"/>
      <c r="Q950" s="166"/>
      <c r="R950" s="166"/>
      <c r="S950" s="166"/>
      <c r="T950" s="166"/>
      <c r="U950" s="166"/>
      <c r="V950" s="166"/>
      <c r="W950" s="166"/>
    </row>
    <row r="951" spans="1:23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166"/>
      <c r="L951" s="166"/>
      <c r="M951" s="166"/>
      <c r="N951" s="166"/>
      <c r="O951" s="166"/>
      <c r="P951" s="166"/>
      <c r="Q951" s="166"/>
      <c r="R951" s="166"/>
      <c r="S951" s="166"/>
      <c r="T951" s="166"/>
      <c r="U951" s="166"/>
      <c r="V951" s="166"/>
      <c r="W951" s="166"/>
    </row>
    <row r="952" spans="1:23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166"/>
      <c r="L952" s="166"/>
      <c r="M952" s="166"/>
      <c r="N952" s="166"/>
      <c r="O952" s="166"/>
      <c r="P952" s="166"/>
      <c r="Q952" s="166"/>
      <c r="R952" s="166"/>
      <c r="S952" s="166"/>
      <c r="T952" s="166"/>
      <c r="U952" s="166"/>
      <c r="V952" s="166"/>
      <c r="W952" s="166"/>
    </row>
    <row r="953" spans="1:23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166"/>
      <c r="L953" s="166"/>
      <c r="M953" s="166"/>
      <c r="N953" s="166"/>
      <c r="O953" s="166"/>
      <c r="P953" s="166"/>
      <c r="Q953" s="166"/>
      <c r="R953" s="166"/>
      <c r="S953" s="166"/>
      <c r="T953" s="166"/>
      <c r="U953" s="166"/>
      <c r="V953" s="166"/>
      <c r="W953" s="166"/>
    </row>
    <row r="954" spans="1:23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166"/>
      <c r="L954" s="166"/>
      <c r="M954" s="166"/>
      <c r="N954" s="166"/>
      <c r="O954" s="166"/>
      <c r="P954" s="166"/>
      <c r="Q954" s="166"/>
      <c r="R954" s="166"/>
      <c r="S954" s="166"/>
      <c r="T954" s="166"/>
      <c r="U954" s="166"/>
      <c r="V954" s="166"/>
      <c r="W954" s="166"/>
    </row>
    <row r="955" spans="1:23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166"/>
      <c r="L955" s="166"/>
      <c r="M955" s="166"/>
      <c r="N955" s="166"/>
      <c r="O955" s="166"/>
      <c r="P955" s="166"/>
      <c r="Q955" s="166"/>
      <c r="R955" s="166"/>
      <c r="S955" s="166"/>
      <c r="T955" s="166"/>
      <c r="U955" s="166"/>
      <c r="V955" s="166"/>
      <c r="W955" s="166"/>
    </row>
    <row r="956" spans="1:23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166"/>
      <c r="L956" s="166"/>
      <c r="M956" s="166"/>
      <c r="N956" s="166"/>
      <c r="O956" s="166"/>
      <c r="P956" s="166"/>
      <c r="Q956" s="166"/>
      <c r="R956" s="166"/>
      <c r="S956" s="166"/>
      <c r="T956" s="166"/>
      <c r="U956" s="166"/>
      <c r="V956" s="166"/>
      <c r="W956" s="166"/>
    </row>
    <row r="957" spans="1:23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166"/>
      <c r="L957" s="166"/>
      <c r="M957" s="166"/>
      <c r="N957" s="166"/>
      <c r="O957" s="166"/>
      <c r="P957" s="166"/>
      <c r="Q957" s="166"/>
      <c r="R957" s="166"/>
      <c r="S957" s="166"/>
      <c r="T957" s="166"/>
      <c r="U957" s="166"/>
      <c r="V957" s="166"/>
      <c r="W957" s="166"/>
    </row>
    <row r="958" spans="1:23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166"/>
      <c r="L958" s="166"/>
      <c r="M958" s="166"/>
      <c r="N958" s="166"/>
      <c r="O958" s="166"/>
      <c r="P958" s="166"/>
      <c r="Q958" s="166"/>
      <c r="R958" s="166"/>
      <c r="S958" s="166"/>
      <c r="T958" s="166"/>
      <c r="U958" s="166"/>
      <c r="V958" s="166"/>
      <c r="W958" s="166"/>
    </row>
    <row r="959" spans="1:23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166"/>
      <c r="L959" s="166"/>
      <c r="M959" s="166"/>
      <c r="N959" s="166"/>
      <c r="O959" s="166"/>
      <c r="P959" s="166"/>
      <c r="Q959" s="166"/>
      <c r="R959" s="166"/>
      <c r="S959" s="166"/>
      <c r="T959" s="166"/>
      <c r="U959" s="166"/>
      <c r="V959" s="166"/>
      <c r="W959" s="166"/>
    </row>
    <row r="960" spans="1:23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166"/>
      <c r="L960" s="166"/>
      <c r="M960" s="166"/>
      <c r="N960" s="166"/>
      <c r="O960" s="166"/>
      <c r="P960" s="166"/>
      <c r="Q960" s="166"/>
      <c r="R960" s="166"/>
      <c r="S960" s="166"/>
      <c r="T960" s="166"/>
      <c r="U960" s="166"/>
      <c r="V960" s="166"/>
      <c r="W960" s="166"/>
    </row>
    <row r="961" spans="1:23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166"/>
      <c r="L961" s="166"/>
      <c r="M961" s="166"/>
      <c r="N961" s="166"/>
      <c r="O961" s="166"/>
      <c r="P961" s="166"/>
      <c r="Q961" s="166"/>
      <c r="R961" s="166"/>
      <c r="S961" s="166"/>
      <c r="T961" s="166"/>
      <c r="U961" s="166"/>
      <c r="V961" s="166"/>
      <c r="W961" s="166"/>
    </row>
    <row r="962" spans="1:23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  <c r="T962" s="166"/>
      <c r="U962" s="166"/>
      <c r="V962" s="166"/>
      <c r="W962" s="166"/>
    </row>
    <row r="963" spans="1:23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166"/>
      <c r="L963" s="166"/>
      <c r="M963" s="166"/>
      <c r="N963" s="166"/>
      <c r="O963" s="166"/>
      <c r="P963" s="166"/>
      <c r="Q963" s="166"/>
      <c r="R963" s="166"/>
      <c r="S963" s="166"/>
      <c r="T963" s="166"/>
      <c r="U963" s="166"/>
      <c r="V963" s="166"/>
      <c r="W963" s="166"/>
    </row>
    <row r="964" spans="1:23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166"/>
      <c r="L964" s="166"/>
      <c r="M964" s="166"/>
      <c r="N964" s="166"/>
      <c r="O964" s="166"/>
      <c r="P964" s="166"/>
      <c r="Q964" s="166"/>
      <c r="R964" s="166"/>
      <c r="S964" s="166"/>
      <c r="T964" s="166"/>
      <c r="U964" s="166"/>
      <c r="V964" s="166"/>
      <c r="W964" s="166"/>
    </row>
    <row r="965" spans="1:23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166"/>
      <c r="L965" s="166"/>
      <c r="M965" s="166"/>
      <c r="N965" s="166"/>
      <c r="O965" s="166"/>
      <c r="P965" s="166"/>
      <c r="Q965" s="166"/>
      <c r="R965" s="166"/>
      <c r="S965" s="166"/>
      <c r="T965" s="166"/>
      <c r="U965" s="166"/>
      <c r="V965" s="166"/>
      <c r="W965" s="166"/>
    </row>
    <row r="966" spans="1:23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166"/>
      <c r="L966" s="166"/>
      <c r="M966" s="166"/>
      <c r="N966" s="166"/>
      <c r="O966" s="166"/>
      <c r="P966" s="166"/>
      <c r="Q966" s="166"/>
      <c r="R966" s="166"/>
      <c r="S966" s="166"/>
      <c r="T966" s="166"/>
      <c r="U966" s="166"/>
      <c r="V966" s="166"/>
      <c r="W966" s="166"/>
    </row>
    <row r="967" spans="1:23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166"/>
      <c r="L967" s="166"/>
      <c r="M967" s="166"/>
      <c r="N967" s="166"/>
      <c r="O967" s="166"/>
      <c r="P967" s="166"/>
      <c r="Q967" s="166"/>
      <c r="R967" s="166"/>
      <c r="S967" s="166"/>
      <c r="T967" s="166"/>
      <c r="U967" s="166"/>
      <c r="V967" s="166"/>
      <c r="W967" s="166"/>
    </row>
    <row r="968" spans="1:23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166"/>
      <c r="L968" s="166"/>
      <c r="M968" s="166"/>
      <c r="N968" s="166"/>
      <c r="O968" s="166"/>
      <c r="P968" s="166"/>
      <c r="Q968" s="166"/>
      <c r="R968" s="166"/>
      <c r="S968" s="166"/>
      <c r="T968" s="166"/>
      <c r="U968" s="166"/>
      <c r="V968" s="166"/>
      <c r="W968" s="166"/>
    </row>
    <row r="969" spans="1:23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166"/>
      <c r="L969" s="166"/>
      <c r="M969" s="166"/>
      <c r="N969" s="166"/>
      <c r="O969" s="166"/>
      <c r="P969" s="166"/>
      <c r="Q969" s="166"/>
      <c r="R969" s="166"/>
      <c r="S969" s="166"/>
      <c r="T969" s="166"/>
      <c r="U969" s="166"/>
      <c r="V969" s="166"/>
      <c r="W969" s="166"/>
    </row>
    <row r="970" spans="1:23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166"/>
      <c r="L970" s="166"/>
      <c r="M970" s="166"/>
      <c r="N970" s="166"/>
      <c r="O970" s="166"/>
      <c r="P970" s="166"/>
      <c r="Q970" s="166"/>
      <c r="R970" s="166"/>
      <c r="S970" s="166"/>
      <c r="T970" s="166"/>
      <c r="U970" s="166"/>
      <c r="V970" s="166"/>
      <c r="W970" s="166"/>
    </row>
    <row r="971" spans="1:23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166"/>
      <c r="L971" s="166"/>
      <c r="M971" s="166"/>
      <c r="N971" s="166"/>
      <c r="O971" s="166"/>
      <c r="P971" s="166"/>
      <c r="Q971" s="166"/>
      <c r="R971" s="166"/>
      <c r="S971" s="166"/>
      <c r="T971" s="166"/>
      <c r="U971" s="166"/>
      <c r="V971" s="166"/>
      <c r="W971" s="166"/>
    </row>
    <row r="972" spans="1:23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166"/>
      <c r="L972" s="166"/>
      <c r="M972" s="166"/>
      <c r="N972" s="166"/>
      <c r="O972" s="166"/>
      <c r="P972" s="166"/>
      <c r="Q972" s="166"/>
      <c r="R972" s="166"/>
      <c r="S972" s="166"/>
      <c r="T972" s="166"/>
      <c r="U972" s="166"/>
      <c r="V972" s="166"/>
      <c r="W972" s="166"/>
    </row>
    <row r="973" spans="1:23" ht="15.75" customHeight="1">
      <c r="A973" s="166"/>
      <c r="B973" s="166"/>
      <c r="C973" s="166"/>
      <c r="D973" s="166"/>
      <c r="E973" s="166"/>
      <c r="F973" s="166"/>
      <c r="G973" s="166"/>
      <c r="H973" s="166"/>
      <c r="I973" s="166"/>
      <c r="J973" s="166"/>
      <c r="K973" s="166"/>
      <c r="L973" s="166"/>
      <c r="M973" s="166"/>
      <c r="N973" s="166"/>
      <c r="O973" s="166"/>
      <c r="P973" s="166"/>
      <c r="Q973" s="166"/>
      <c r="R973" s="166"/>
      <c r="S973" s="166"/>
      <c r="T973" s="166"/>
      <c r="U973" s="166"/>
      <c r="V973" s="166"/>
      <c r="W973" s="166"/>
    </row>
    <row r="974" spans="1:23" ht="15.75" customHeight="1">
      <c r="A974" s="166"/>
      <c r="B974" s="166"/>
      <c r="C974" s="166"/>
      <c r="D974" s="166"/>
      <c r="E974" s="166"/>
      <c r="F974" s="166"/>
      <c r="G974" s="166"/>
      <c r="H974" s="166"/>
      <c r="I974" s="166"/>
      <c r="J974" s="166"/>
      <c r="K974" s="166"/>
      <c r="L974" s="166"/>
      <c r="M974" s="166"/>
      <c r="N974" s="166"/>
      <c r="O974" s="166"/>
      <c r="P974" s="166"/>
      <c r="Q974" s="166"/>
      <c r="R974" s="166"/>
      <c r="S974" s="166"/>
      <c r="T974" s="166"/>
      <c r="U974" s="166"/>
      <c r="V974" s="166"/>
      <c r="W974" s="166"/>
    </row>
    <row r="975" spans="1:23" ht="15.75" customHeight="1">
      <c r="A975" s="166"/>
      <c r="B975" s="166"/>
      <c r="C975" s="166"/>
      <c r="D975" s="166"/>
      <c r="E975" s="166"/>
      <c r="F975" s="166"/>
      <c r="G975" s="166"/>
      <c r="H975" s="166"/>
      <c r="I975" s="166"/>
      <c r="J975" s="166"/>
      <c r="K975" s="166"/>
      <c r="L975" s="166"/>
      <c r="M975" s="166"/>
      <c r="N975" s="166"/>
      <c r="O975" s="166"/>
      <c r="P975" s="166"/>
      <c r="Q975" s="166"/>
      <c r="R975" s="166"/>
      <c r="S975" s="166"/>
      <c r="T975" s="166"/>
      <c r="U975" s="166"/>
      <c r="V975" s="166"/>
      <c r="W975" s="166"/>
    </row>
    <row r="976" spans="1:23" ht="15.75" customHeight="1">
      <c r="A976" s="166"/>
      <c r="B976" s="166"/>
      <c r="C976" s="166"/>
      <c r="D976" s="166"/>
      <c r="E976" s="166"/>
      <c r="F976" s="166"/>
      <c r="G976" s="166"/>
      <c r="H976" s="166"/>
      <c r="I976" s="166"/>
      <c r="J976" s="166"/>
      <c r="K976" s="166"/>
      <c r="L976" s="166"/>
      <c r="M976" s="166"/>
      <c r="N976" s="166"/>
      <c r="O976" s="166"/>
      <c r="P976" s="166"/>
      <c r="Q976" s="166"/>
      <c r="R976" s="166"/>
      <c r="S976" s="166"/>
      <c r="T976" s="166"/>
      <c r="U976" s="166"/>
      <c r="V976" s="166"/>
      <c r="W976" s="166"/>
    </row>
    <row r="977" spans="1:23" ht="15.75" customHeight="1">
      <c r="A977" s="166"/>
      <c r="B977" s="166"/>
      <c r="C977" s="166"/>
      <c r="D977" s="166"/>
      <c r="E977" s="166"/>
      <c r="F977" s="166"/>
      <c r="G977" s="166"/>
      <c r="H977" s="166"/>
      <c r="I977" s="166"/>
      <c r="J977" s="166"/>
      <c r="K977" s="166"/>
      <c r="L977" s="166"/>
      <c r="M977" s="166"/>
      <c r="N977" s="166"/>
      <c r="O977" s="166"/>
      <c r="P977" s="166"/>
      <c r="Q977" s="166"/>
      <c r="R977" s="166"/>
      <c r="S977" s="166"/>
      <c r="T977" s="166"/>
      <c r="U977" s="166"/>
      <c r="V977" s="166"/>
      <c r="W977" s="166"/>
    </row>
    <row r="978" spans="1:23" ht="15.75" customHeight="1">
      <c r="A978" s="166"/>
      <c r="B978" s="166"/>
      <c r="C978" s="166"/>
      <c r="D978" s="166"/>
      <c r="E978" s="166"/>
      <c r="F978" s="166"/>
      <c r="G978" s="166"/>
      <c r="H978" s="166"/>
      <c r="I978" s="166"/>
      <c r="J978" s="166"/>
      <c r="K978" s="166"/>
      <c r="L978" s="166"/>
      <c r="M978" s="166"/>
      <c r="N978" s="166"/>
      <c r="O978" s="166"/>
      <c r="P978" s="166"/>
      <c r="Q978" s="166"/>
      <c r="R978" s="166"/>
      <c r="S978" s="166"/>
      <c r="T978" s="166"/>
      <c r="U978" s="166"/>
      <c r="V978" s="166"/>
      <c r="W978" s="166"/>
    </row>
    <row r="979" spans="1:23" ht="15.75" customHeight="1">
      <c r="A979" s="166"/>
      <c r="B979" s="166"/>
      <c r="C979" s="166"/>
      <c r="D979" s="166"/>
      <c r="E979" s="166"/>
      <c r="F979" s="166"/>
      <c r="G979" s="166"/>
      <c r="H979" s="166"/>
      <c r="I979" s="166"/>
      <c r="J979" s="166"/>
      <c r="K979" s="166"/>
      <c r="L979" s="166"/>
      <c r="M979" s="166"/>
      <c r="N979" s="166"/>
      <c r="O979" s="166"/>
      <c r="P979" s="166"/>
      <c r="Q979" s="166"/>
      <c r="R979" s="166"/>
      <c r="S979" s="166"/>
      <c r="T979" s="166"/>
      <c r="U979" s="166"/>
      <c r="V979" s="166"/>
      <c r="W979" s="166"/>
    </row>
    <row r="980" spans="1:23" ht="15.75" customHeight="1">
      <c r="A980" s="166"/>
      <c r="B980" s="166"/>
      <c r="C980" s="166"/>
      <c r="D980" s="166"/>
      <c r="E980" s="166"/>
      <c r="F980" s="166"/>
      <c r="G980" s="166"/>
      <c r="H980" s="166"/>
      <c r="I980" s="166"/>
      <c r="J980" s="166"/>
      <c r="K980" s="166"/>
      <c r="L980" s="166"/>
      <c r="M980" s="166"/>
      <c r="N980" s="166"/>
      <c r="O980" s="166"/>
      <c r="P980" s="166"/>
      <c r="Q980" s="166"/>
      <c r="R980" s="166"/>
      <c r="S980" s="166"/>
      <c r="T980" s="166"/>
      <c r="U980" s="166"/>
      <c r="V980" s="166"/>
      <c r="W980" s="166"/>
    </row>
    <row r="981" spans="1:23" ht="15.75" customHeight="1">
      <c r="A981" s="166"/>
      <c r="B981" s="166"/>
      <c r="C981" s="166"/>
      <c r="D981" s="166"/>
      <c r="E981" s="166"/>
      <c r="F981" s="166"/>
      <c r="G981" s="166"/>
      <c r="H981" s="166"/>
      <c r="I981" s="166"/>
      <c r="J981" s="166"/>
      <c r="K981" s="166"/>
      <c r="L981" s="166"/>
      <c r="M981" s="166"/>
      <c r="N981" s="166"/>
      <c r="O981" s="166"/>
      <c r="P981" s="166"/>
      <c r="Q981" s="166"/>
      <c r="R981" s="166"/>
      <c r="S981" s="166"/>
      <c r="T981" s="166"/>
      <c r="U981" s="166"/>
      <c r="V981" s="166"/>
      <c r="W981" s="166"/>
    </row>
    <row r="982" spans="1:23" ht="15.75" customHeight="1">
      <c r="A982" s="166"/>
      <c r="B982" s="166"/>
      <c r="C982" s="166"/>
      <c r="D982" s="166"/>
      <c r="E982" s="166"/>
      <c r="F982" s="166"/>
      <c r="G982" s="166"/>
      <c r="H982" s="166"/>
      <c r="I982" s="166"/>
      <c r="J982" s="166"/>
      <c r="K982" s="166"/>
      <c r="L982" s="166"/>
      <c r="M982" s="166"/>
      <c r="N982" s="166"/>
      <c r="O982" s="166"/>
      <c r="P982" s="166"/>
      <c r="Q982" s="166"/>
      <c r="R982" s="166"/>
      <c r="S982" s="166"/>
      <c r="T982" s="166"/>
      <c r="U982" s="166"/>
      <c r="V982" s="166"/>
      <c r="W982" s="166"/>
    </row>
    <row r="983" spans="1:23" ht="15.75" customHeight="1">
      <c r="A983" s="166"/>
      <c r="B983" s="166"/>
      <c r="C983" s="166"/>
      <c r="D983" s="166"/>
      <c r="E983" s="166"/>
      <c r="F983" s="166"/>
      <c r="G983" s="166"/>
      <c r="H983" s="166"/>
      <c r="I983" s="166"/>
      <c r="J983" s="166"/>
      <c r="K983" s="166"/>
      <c r="L983" s="166"/>
      <c r="M983" s="166"/>
      <c r="N983" s="166"/>
      <c r="O983" s="166"/>
      <c r="P983" s="166"/>
      <c r="Q983" s="166"/>
      <c r="R983" s="166"/>
      <c r="S983" s="166"/>
      <c r="T983" s="166"/>
      <c r="U983" s="166"/>
      <c r="V983" s="166"/>
      <c r="W983" s="166"/>
    </row>
    <row r="984" spans="1:23" ht="15.75" customHeight="1">
      <c r="A984" s="166"/>
      <c r="B984" s="166"/>
      <c r="C984" s="166"/>
      <c r="D984" s="166"/>
      <c r="E984" s="166"/>
      <c r="F984" s="166"/>
      <c r="G984" s="166"/>
      <c r="H984" s="166"/>
      <c r="I984" s="166"/>
      <c r="J984" s="166"/>
      <c r="K984" s="166"/>
      <c r="L984" s="166"/>
      <c r="M984" s="166"/>
      <c r="N984" s="166"/>
      <c r="O984" s="166"/>
      <c r="P984" s="166"/>
      <c r="Q984" s="166"/>
      <c r="R984" s="166"/>
      <c r="S984" s="166"/>
      <c r="T984" s="166"/>
      <c r="U984" s="166"/>
      <c r="V984" s="166"/>
      <c r="W984" s="166"/>
    </row>
    <row r="985" spans="1:23" ht="15.75" customHeight="1">
      <c r="A985" s="166"/>
      <c r="B985" s="166"/>
      <c r="C985" s="166"/>
      <c r="D985" s="166"/>
      <c r="E985" s="166"/>
      <c r="F985" s="166"/>
      <c r="G985" s="166"/>
      <c r="H985" s="166"/>
      <c r="I985" s="166"/>
      <c r="J985" s="166"/>
      <c r="K985" s="166"/>
      <c r="L985" s="166"/>
      <c r="M985" s="166"/>
      <c r="N985" s="166"/>
      <c r="O985" s="166"/>
      <c r="P985" s="166"/>
      <c r="Q985" s="166"/>
      <c r="R985" s="166"/>
      <c r="S985" s="166"/>
      <c r="T985" s="166"/>
      <c r="U985" s="166"/>
      <c r="V985" s="166"/>
      <c r="W985" s="166"/>
    </row>
    <row r="986" spans="1:23" ht="15.75" customHeight="1">
      <c r="A986" s="166"/>
      <c r="B986" s="166"/>
      <c r="C986" s="166"/>
      <c r="D986" s="166"/>
      <c r="E986" s="166"/>
      <c r="F986" s="166"/>
      <c r="G986" s="166"/>
      <c r="H986" s="166"/>
      <c r="I986" s="166"/>
      <c r="J986" s="166"/>
      <c r="K986" s="166"/>
      <c r="L986" s="166"/>
      <c r="M986" s="166"/>
      <c r="N986" s="166"/>
      <c r="O986" s="166"/>
      <c r="P986" s="166"/>
      <c r="Q986" s="166"/>
      <c r="R986" s="166"/>
      <c r="S986" s="166"/>
      <c r="T986" s="166"/>
      <c r="U986" s="166"/>
      <c r="V986" s="166"/>
      <c r="W986" s="166"/>
    </row>
    <row r="987" spans="1:23" ht="15.75" customHeight="1">
      <c r="A987" s="166"/>
      <c r="B987" s="166"/>
      <c r="C987" s="166"/>
      <c r="D987" s="166"/>
      <c r="E987" s="166"/>
      <c r="F987" s="166"/>
      <c r="G987" s="166"/>
      <c r="H987" s="166"/>
      <c r="I987" s="166"/>
      <c r="J987" s="166"/>
      <c r="K987" s="166"/>
      <c r="L987" s="166"/>
      <c r="M987" s="166"/>
      <c r="N987" s="166"/>
      <c r="O987" s="166"/>
      <c r="P987" s="166"/>
      <c r="Q987" s="166"/>
      <c r="R987" s="166"/>
      <c r="S987" s="166"/>
      <c r="T987" s="166"/>
      <c r="U987" s="166"/>
      <c r="V987" s="166"/>
      <c r="W987" s="166"/>
    </row>
    <row r="988" spans="1:23" ht="15.75" customHeight="1">
      <c r="A988" s="166"/>
      <c r="B988" s="166"/>
      <c r="C988" s="166"/>
      <c r="D988" s="166"/>
      <c r="E988" s="166"/>
      <c r="F988" s="166"/>
      <c r="G988" s="166"/>
      <c r="H988" s="166"/>
      <c r="I988" s="166"/>
      <c r="J988" s="166"/>
      <c r="K988" s="166"/>
      <c r="L988" s="166"/>
      <c r="M988" s="166"/>
      <c r="N988" s="166"/>
      <c r="O988" s="166"/>
      <c r="P988" s="166"/>
      <c r="Q988" s="166"/>
      <c r="R988" s="166"/>
      <c r="S988" s="166"/>
      <c r="T988" s="166"/>
      <c r="U988" s="166"/>
      <c r="V988" s="166"/>
      <c r="W988" s="166"/>
    </row>
    <row r="989" spans="1:23" ht="15.75" customHeight="1">
      <c r="A989" s="166"/>
      <c r="B989" s="166"/>
      <c r="C989" s="166"/>
      <c r="D989" s="166"/>
      <c r="E989" s="166"/>
      <c r="F989" s="166"/>
      <c r="G989" s="166"/>
      <c r="H989" s="166"/>
      <c r="I989" s="166"/>
      <c r="J989" s="166"/>
      <c r="K989" s="166"/>
      <c r="L989" s="166"/>
      <c r="M989" s="166"/>
      <c r="N989" s="166"/>
      <c r="O989" s="166"/>
      <c r="P989" s="166"/>
      <c r="Q989" s="166"/>
      <c r="R989" s="166"/>
      <c r="S989" s="166"/>
      <c r="T989" s="166"/>
      <c r="U989" s="166"/>
      <c r="V989" s="166"/>
      <c r="W989" s="166"/>
    </row>
    <row r="990" spans="1:23" ht="15.75" customHeight="1">
      <c r="A990" s="166"/>
      <c r="B990" s="166"/>
      <c r="C990" s="166"/>
      <c r="D990" s="166"/>
      <c r="E990" s="166"/>
      <c r="F990" s="166"/>
      <c r="G990" s="166"/>
      <c r="H990" s="166"/>
      <c r="I990" s="166"/>
      <c r="J990" s="166"/>
      <c r="K990" s="166"/>
      <c r="L990" s="166"/>
      <c r="M990" s="166"/>
      <c r="N990" s="166"/>
      <c r="O990" s="166"/>
      <c r="P990" s="166"/>
      <c r="Q990" s="166"/>
      <c r="R990" s="166"/>
      <c r="S990" s="166"/>
      <c r="T990" s="166"/>
      <c r="U990" s="166"/>
      <c r="V990" s="166"/>
      <c r="W990" s="166"/>
    </row>
    <row r="991" spans="1:23" ht="15.75" customHeight="1">
      <c r="A991" s="166"/>
      <c r="B991" s="166"/>
      <c r="C991" s="166"/>
      <c r="D991" s="166"/>
      <c r="E991" s="166"/>
      <c r="F991" s="166"/>
      <c r="G991" s="166"/>
      <c r="H991" s="166"/>
      <c r="I991" s="166"/>
      <c r="J991" s="166"/>
      <c r="K991" s="166"/>
      <c r="L991" s="166"/>
      <c r="M991" s="166"/>
      <c r="N991" s="166"/>
      <c r="O991" s="166"/>
      <c r="P991" s="166"/>
      <c r="Q991" s="166"/>
      <c r="R991" s="166"/>
      <c r="S991" s="166"/>
      <c r="T991" s="166"/>
      <c r="U991" s="166"/>
      <c r="V991" s="166"/>
      <c r="W991" s="166"/>
    </row>
    <row r="992" spans="1:23" ht="15.75" customHeight="1">
      <c r="A992" s="166"/>
      <c r="B992" s="166"/>
      <c r="C992" s="166"/>
      <c r="D992" s="166"/>
      <c r="E992" s="166"/>
      <c r="F992" s="166"/>
      <c r="G992" s="166"/>
      <c r="H992" s="166"/>
      <c r="I992" s="166"/>
      <c r="J992" s="166"/>
      <c r="K992" s="166"/>
      <c r="L992" s="166"/>
      <c r="M992" s="166"/>
      <c r="N992" s="166"/>
      <c r="O992" s="166"/>
      <c r="P992" s="166"/>
      <c r="Q992" s="166"/>
      <c r="R992" s="166"/>
      <c r="S992" s="166"/>
      <c r="T992" s="166"/>
      <c r="U992" s="166"/>
      <c r="V992" s="166"/>
      <c r="W992" s="166"/>
    </row>
    <row r="993" spans="1:23" ht="15.75" customHeight="1">
      <c r="A993" s="166"/>
      <c r="B993" s="166"/>
      <c r="C993" s="166"/>
      <c r="D993" s="166"/>
      <c r="E993" s="166"/>
      <c r="F993" s="166"/>
      <c r="G993" s="166"/>
      <c r="H993" s="166"/>
      <c r="I993" s="166"/>
      <c r="J993" s="166"/>
      <c r="K993" s="166"/>
      <c r="L993" s="166"/>
      <c r="M993" s="166"/>
      <c r="N993" s="166"/>
      <c r="O993" s="166"/>
      <c r="P993" s="166"/>
      <c r="Q993" s="166"/>
      <c r="R993" s="166"/>
      <c r="S993" s="166"/>
      <c r="T993" s="166"/>
      <c r="U993" s="166"/>
      <c r="V993" s="166"/>
      <c r="W993" s="166"/>
    </row>
    <row r="994" spans="1:23" ht="15.75" customHeight="1">
      <c r="A994" s="166"/>
      <c r="B994" s="166"/>
      <c r="C994" s="166"/>
      <c r="D994" s="166"/>
      <c r="E994" s="166"/>
      <c r="F994" s="166"/>
      <c r="G994" s="166"/>
      <c r="H994" s="166"/>
      <c r="I994" s="166"/>
      <c r="J994" s="166"/>
      <c r="K994" s="166"/>
      <c r="L994" s="166"/>
      <c r="M994" s="166"/>
      <c r="N994" s="166"/>
      <c r="O994" s="166"/>
      <c r="P994" s="166"/>
      <c r="Q994" s="166"/>
      <c r="R994" s="166"/>
      <c r="S994" s="166"/>
      <c r="T994" s="166"/>
      <c r="U994" s="166"/>
      <c r="V994" s="166"/>
      <c r="W994" s="166"/>
    </row>
    <row r="995" spans="1:23" ht="15.75" customHeight="1">
      <c r="A995" s="166"/>
      <c r="B995" s="166"/>
      <c r="C995" s="166"/>
      <c r="D995" s="166"/>
      <c r="E995" s="166"/>
      <c r="F995" s="166"/>
      <c r="G995" s="166"/>
      <c r="H995" s="166"/>
      <c r="I995" s="166"/>
      <c r="J995" s="166"/>
      <c r="K995" s="166"/>
      <c r="L995" s="166"/>
      <c r="M995" s="166"/>
      <c r="N995" s="166"/>
      <c r="O995" s="166"/>
      <c r="P995" s="166"/>
      <c r="Q995" s="166"/>
      <c r="R995" s="166"/>
      <c r="S995" s="166"/>
      <c r="T995" s="166"/>
      <c r="U995" s="166"/>
      <c r="V995" s="166"/>
      <c r="W995" s="166"/>
    </row>
    <row r="996" spans="1:23" ht="15.75" customHeight="1">
      <c r="A996" s="166"/>
      <c r="B996" s="166"/>
      <c r="C996" s="166"/>
      <c r="D996" s="166"/>
      <c r="E996" s="166"/>
      <c r="F996" s="166"/>
      <c r="G996" s="166"/>
      <c r="H996" s="166"/>
      <c r="I996" s="166"/>
      <c r="J996" s="166"/>
      <c r="K996" s="166"/>
      <c r="L996" s="166"/>
      <c r="M996" s="166"/>
      <c r="N996" s="166"/>
      <c r="O996" s="166"/>
      <c r="P996" s="166"/>
      <c r="Q996" s="166"/>
      <c r="R996" s="166"/>
      <c r="S996" s="166"/>
      <c r="T996" s="166"/>
      <c r="U996" s="166"/>
      <c r="V996" s="166"/>
      <c r="W996" s="166"/>
    </row>
    <row r="997" spans="1:23" ht="15.75" customHeight="1">
      <c r="A997" s="166"/>
      <c r="B997" s="166"/>
      <c r="C997" s="166"/>
      <c r="D997" s="166"/>
      <c r="E997" s="166"/>
      <c r="F997" s="166"/>
      <c r="G997" s="166"/>
      <c r="H997" s="166"/>
      <c r="I997" s="166"/>
      <c r="J997" s="166"/>
      <c r="K997" s="166"/>
      <c r="L997" s="166"/>
      <c r="M997" s="166"/>
      <c r="N997" s="166"/>
      <c r="O997" s="166"/>
      <c r="P997" s="166"/>
      <c r="Q997" s="166"/>
      <c r="R997" s="166"/>
      <c r="S997" s="166"/>
      <c r="T997" s="166"/>
      <c r="U997" s="166"/>
      <c r="V997" s="166"/>
      <c r="W997" s="166"/>
    </row>
    <row r="998" spans="1:23" ht="15.75" customHeight="1">
      <c r="A998" s="166"/>
      <c r="B998" s="166"/>
      <c r="C998" s="166"/>
      <c r="D998" s="166"/>
      <c r="E998" s="166"/>
      <c r="F998" s="166"/>
      <c r="G998" s="166"/>
      <c r="H998" s="166"/>
      <c r="I998" s="166"/>
      <c r="J998" s="166"/>
      <c r="K998" s="166"/>
      <c r="L998" s="166"/>
      <c r="M998" s="166"/>
      <c r="N998" s="166"/>
      <c r="O998" s="166"/>
      <c r="P998" s="166"/>
      <c r="Q998" s="166"/>
      <c r="R998" s="166"/>
      <c r="S998" s="166"/>
      <c r="T998" s="166"/>
      <c r="U998" s="166"/>
      <c r="V998" s="166"/>
      <c r="W998" s="166"/>
    </row>
    <row r="999" spans="1:23" ht="15.75" customHeight="1">
      <c r="A999" s="166"/>
      <c r="B999" s="166"/>
      <c r="C999" s="166"/>
      <c r="D999" s="166"/>
      <c r="E999" s="166"/>
      <c r="F999" s="166"/>
      <c r="G999" s="166"/>
      <c r="H999" s="166"/>
      <c r="I999" s="166"/>
      <c r="J999" s="166"/>
      <c r="K999" s="166"/>
      <c r="L999" s="166"/>
      <c r="M999" s="166"/>
      <c r="N999" s="166"/>
      <c r="O999" s="166"/>
      <c r="P999" s="166"/>
      <c r="Q999" s="166"/>
      <c r="R999" s="166"/>
      <c r="S999" s="166"/>
      <c r="T999" s="166"/>
      <c r="U999" s="166"/>
      <c r="V999" s="166"/>
      <c r="W999" s="166"/>
    </row>
    <row r="1000" spans="1:23" ht="15.75" customHeight="1">
      <c r="A1000" s="166"/>
      <c r="B1000" s="166"/>
      <c r="C1000" s="166"/>
      <c r="D1000" s="166"/>
      <c r="E1000" s="166"/>
      <c r="F1000" s="166"/>
      <c r="G1000" s="166"/>
      <c r="H1000" s="166"/>
      <c r="I1000" s="166"/>
      <c r="J1000" s="166"/>
      <c r="K1000" s="166"/>
      <c r="L1000" s="166"/>
      <c r="M1000" s="166"/>
      <c r="N1000" s="166"/>
      <c r="O1000" s="166"/>
      <c r="P1000" s="166"/>
      <c r="Q1000" s="166"/>
      <c r="R1000" s="166"/>
      <c r="S1000" s="166"/>
      <c r="T1000" s="166"/>
      <c r="U1000" s="166"/>
      <c r="V1000" s="166"/>
      <c r="W1000" s="166"/>
    </row>
    <row r="1001" spans="1:23" ht="15.75" customHeight="1">
      <c r="A1001" s="166"/>
      <c r="B1001" s="166"/>
      <c r="C1001" s="166"/>
      <c r="D1001" s="166"/>
      <c r="E1001" s="166"/>
      <c r="F1001" s="166"/>
      <c r="G1001" s="166"/>
      <c r="H1001" s="166"/>
      <c r="I1001" s="166"/>
      <c r="J1001" s="166"/>
      <c r="K1001" s="166"/>
      <c r="L1001" s="166"/>
      <c r="M1001" s="166"/>
      <c r="N1001" s="166"/>
      <c r="O1001" s="166"/>
      <c r="P1001" s="166"/>
      <c r="Q1001" s="166"/>
      <c r="R1001" s="166"/>
      <c r="S1001" s="166"/>
      <c r="T1001" s="166"/>
      <c r="U1001" s="166"/>
      <c r="V1001" s="166"/>
      <c r="W1001" s="166"/>
    </row>
    <row r="1002" spans="1:23" ht="15.75" customHeight="1">
      <c r="A1002" s="166"/>
      <c r="B1002" s="166"/>
      <c r="C1002" s="166"/>
      <c r="D1002" s="166"/>
      <c r="E1002" s="166"/>
      <c r="F1002" s="166"/>
      <c r="G1002" s="166"/>
      <c r="H1002" s="166"/>
      <c r="I1002" s="166"/>
      <c r="J1002" s="166"/>
      <c r="K1002" s="166"/>
      <c r="L1002" s="166"/>
      <c r="M1002" s="166"/>
      <c r="N1002" s="166"/>
      <c r="O1002" s="166"/>
      <c r="P1002" s="166"/>
      <c r="Q1002" s="166"/>
      <c r="R1002" s="166"/>
      <c r="S1002" s="166"/>
      <c r="T1002" s="166"/>
      <c r="U1002" s="166"/>
      <c r="V1002" s="166"/>
      <c r="W1002" s="166"/>
    </row>
    <row r="1003" spans="1:23" ht="15.75" customHeight="1">
      <c r="A1003" s="166"/>
      <c r="B1003" s="166"/>
      <c r="C1003" s="166"/>
      <c r="D1003" s="166"/>
      <c r="E1003" s="166"/>
      <c r="F1003" s="166"/>
      <c r="G1003" s="166"/>
      <c r="H1003" s="166"/>
      <c r="I1003" s="166"/>
      <c r="J1003" s="166"/>
      <c r="K1003" s="166"/>
      <c r="L1003" s="166"/>
      <c r="M1003" s="166"/>
      <c r="N1003" s="166"/>
      <c r="O1003" s="166"/>
      <c r="P1003" s="166"/>
      <c r="Q1003" s="166"/>
      <c r="R1003" s="166"/>
      <c r="S1003" s="166"/>
      <c r="T1003" s="166"/>
      <c r="U1003" s="166"/>
      <c r="V1003" s="166"/>
      <c r="W1003" s="166"/>
    </row>
    <row r="1004" spans="1:23" ht="15.75" customHeight="1">
      <c r="A1004" s="166"/>
      <c r="B1004" s="166"/>
      <c r="C1004" s="166"/>
      <c r="D1004" s="166"/>
      <c r="E1004" s="166"/>
      <c r="F1004" s="166"/>
      <c r="G1004" s="166"/>
      <c r="H1004" s="166"/>
      <c r="I1004" s="166"/>
      <c r="J1004" s="166"/>
      <c r="K1004" s="166"/>
      <c r="L1004" s="166"/>
      <c r="M1004" s="166"/>
      <c r="N1004" s="166"/>
      <c r="O1004" s="166"/>
      <c r="P1004" s="166"/>
      <c r="Q1004" s="166"/>
      <c r="R1004" s="166"/>
      <c r="S1004" s="166"/>
      <c r="T1004" s="166"/>
      <c r="U1004" s="166"/>
      <c r="V1004" s="166"/>
      <c r="W1004" s="166"/>
    </row>
    <row r="1005" spans="1:23" ht="15.75" customHeight="1">
      <c r="A1005" s="166"/>
      <c r="B1005" s="166"/>
      <c r="C1005" s="166"/>
      <c r="D1005" s="166"/>
      <c r="E1005" s="166"/>
      <c r="F1005" s="166"/>
      <c r="G1005" s="166"/>
      <c r="H1005" s="166"/>
      <c r="I1005" s="166"/>
      <c r="J1005" s="166"/>
      <c r="K1005" s="166"/>
      <c r="L1005" s="166"/>
      <c r="M1005" s="166"/>
      <c r="N1005" s="166"/>
      <c r="O1005" s="166"/>
      <c r="P1005" s="166"/>
      <c r="Q1005" s="166"/>
      <c r="R1005" s="166"/>
      <c r="S1005" s="166"/>
      <c r="T1005" s="166"/>
      <c r="U1005" s="166"/>
      <c r="V1005" s="166"/>
      <c r="W1005" s="166"/>
    </row>
    <row r="1006" spans="1:23" ht="15.75" customHeight="1">
      <c r="A1006" s="166"/>
      <c r="B1006" s="166"/>
      <c r="C1006" s="166"/>
      <c r="D1006" s="166"/>
      <c r="E1006" s="166"/>
      <c r="F1006" s="166"/>
      <c r="G1006" s="166"/>
      <c r="H1006" s="166"/>
      <c r="I1006" s="166"/>
      <c r="J1006" s="166"/>
      <c r="K1006" s="166"/>
      <c r="L1006" s="166"/>
      <c r="M1006" s="166"/>
      <c r="N1006" s="166"/>
      <c r="O1006" s="166"/>
      <c r="P1006" s="166"/>
      <c r="Q1006" s="166"/>
      <c r="R1006" s="166"/>
      <c r="S1006" s="166"/>
      <c r="T1006" s="166"/>
      <c r="U1006" s="166"/>
      <c r="V1006" s="166"/>
      <c r="W1006" s="166"/>
    </row>
    <row r="1007" spans="1:23" ht="15.75" customHeight="1">
      <c r="A1007" s="166"/>
      <c r="B1007" s="166"/>
      <c r="C1007" s="166"/>
      <c r="D1007" s="166"/>
      <c r="E1007" s="166"/>
      <c r="F1007" s="166"/>
      <c r="G1007" s="166"/>
      <c r="H1007" s="166"/>
      <c r="I1007" s="166"/>
      <c r="J1007" s="166"/>
      <c r="K1007" s="166"/>
      <c r="L1007" s="166"/>
      <c r="M1007" s="166"/>
      <c r="N1007" s="166"/>
      <c r="O1007" s="166"/>
      <c r="P1007" s="166"/>
      <c r="Q1007" s="166"/>
      <c r="R1007" s="166"/>
      <c r="S1007" s="166"/>
      <c r="T1007" s="166"/>
      <c r="U1007" s="166"/>
      <c r="V1007" s="166"/>
      <c r="W1007" s="166"/>
    </row>
    <row r="1008" spans="1:23" ht="15.75" customHeight="1">
      <c r="A1008" s="166"/>
      <c r="B1008" s="166"/>
      <c r="C1008" s="166"/>
      <c r="D1008" s="166"/>
      <c r="E1008" s="166"/>
      <c r="F1008" s="166"/>
      <c r="G1008" s="166"/>
      <c r="H1008" s="166"/>
      <c r="I1008" s="166"/>
      <c r="J1008" s="166"/>
      <c r="K1008" s="166"/>
      <c r="L1008" s="166"/>
      <c r="M1008" s="166"/>
      <c r="N1008" s="166"/>
      <c r="O1008" s="166"/>
      <c r="P1008" s="166"/>
      <c r="Q1008" s="166"/>
      <c r="R1008" s="166"/>
      <c r="S1008" s="166"/>
      <c r="T1008" s="166"/>
      <c r="U1008" s="166"/>
      <c r="V1008" s="166"/>
      <c r="W1008" s="166"/>
    </row>
    <row r="1009" spans="1:23" ht="15.75" customHeight="1">
      <c r="A1009" s="166"/>
      <c r="B1009" s="166"/>
      <c r="C1009" s="166"/>
      <c r="D1009" s="166"/>
      <c r="E1009" s="166"/>
      <c r="F1009" s="166"/>
      <c r="G1009" s="166"/>
      <c r="H1009" s="166"/>
      <c r="I1009" s="166"/>
      <c r="J1009" s="166"/>
      <c r="K1009" s="166"/>
      <c r="L1009" s="166"/>
      <c r="M1009" s="166"/>
      <c r="N1009" s="166"/>
      <c r="O1009" s="166"/>
      <c r="P1009" s="166"/>
      <c r="Q1009" s="166"/>
      <c r="R1009" s="166"/>
      <c r="S1009" s="166"/>
      <c r="T1009" s="166"/>
      <c r="U1009" s="166"/>
      <c r="V1009" s="166"/>
      <c r="W1009" s="166"/>
    </row>
    <row r="1010" spans="1:23" ht="15.75" customHeight="1">
      <c r="A1010" s="166"/>
      <c r="B1010" s="166"/>
      <c r="C1010" s="166"/>
      <c r="D1010" s="166"/>
      <c r="E1010" s="166"/>
      <c r="F1010" s="166"/>
      <c r="G1010" s="166"/>
      <c r="H1010" s="166"/>
      <c r="I1010" s="166"/>
      <c r="J1010" s="166"/>
      <c r="K1010" s="166"/>
      <c r="L1010" s="166"/>
      <c r="M1010" s="166"/>
      <c r="N1010" s="166"/>
      <c r="O1010" s="166"/>
      <c r="P1010" s="166"/>
      <c r="Q1010" s="166"/>
      <c r="R1010" s="166"/>
      <c r="S1010" s="166"/>
      <c r="T1010" s="166"/>
      <c r="U1010" s="166"/>
      <c r="V1010" s="166"/>
      <c r="W1010" s="166"/>
    </row>
    <row r="1011" spans="1:23" ht="15.75" customHeight="1">
      <c r="A1011" s="166"/>
      <c r="B1011" s="166"/>
      <c r="C1011" s="166"/>
      <c r="D1011" s="166"/>
      <c r="E1011" s="166"/>
      <c r="F1011" s="166"/>
      <c r="G1011" s="166"/>
      <c r="H1011" s="166"/>
      <c r="I1011" s="166"/>
      <c r="J1011" s="166"/>
      <c r="K1011" s="166"/>
      <c r="L1011" s="166"/>
      <c r="M1011" s="166"/>
      <c r="N1011" s="166"/>
      <c r="O1011" s="166"/>
      <c r="P1011" s="166"/>
      <c r="Q1011" s="166"/>
      <c r="R1011" s="166"/>
      <c r="S1011" s="166"/>
      <c r="T1011" s="166"/>
      <c r="U1011" s="166"/>
      <c r="V1011" s="166"/>
      <c r="W1011" s="166"/>
    </row>
    <row r="1012" spans="1:23" ht="15.75" customHeight="1">
      <c r="A1012" s="166"/>
      <c r="B1012" s="166"/>
      <c r="C1012" s="166"/>
      <c r="D1012" s="166"/>
      <c r="E1012" s="166"/>
      <c r="F1012" s="166"/>
      <c r="G1012" s="166"/>
      <c r="H1012" s="166"/>
      <c r="I1012" s="166"/>
      <c r="J1012" s="166"/>
      <c r="K1012" s="166"/>
      <c r="L1012" s="166"/>
      <c r="M1012" s="166"/>
      <c r="N1012" s="166"/>
      <c r="O1012" s="166"/>
      <c r="P1012" s="166"/>
      <c r="Q1012" s="166"/>
      <c r="R1012" s="166"/>
      <c r="S1012" s="166"/>
      <c r="T1012" s="166"/>
      <c r="U1012" s="166"/>
      <c r="V1012" s="166"/>
      <c r="W1012" s="166"/>
    </row>
    <row r="1013" spans="1:23" ht="15.75" customHeight="1">
      <c r="A1013" s="166"/>
      <c r="B1013" s="166"/>
      <c r="C1013" s="166"/>
      <c r="D1013" s="166"/>
      <c r="E1013" s="166"/>
      <c r="F1013" s="166"/>
      <c r="G1013" s="166"/>
      <c r="H1013" s="166"/>
      <c r="I1013" s="166"/>
      <c r="J1013" s="166"/>
      <c r="K1013" s="166"/>
      <c r="L1013" s="166"/>
      <c r="M1013" s="166"/>
      <c r="N1013" s="166"/>
      <c r="O1013" s="166"/>
      <c r="P1013" s="166"/>
      <c r="Q1013" s="166"/>
      <c r="R1013" s="166"/>
      <c r="S1013" s="166"/>
      <c r="T1013" s="166"/>
      <c r="U1013" s="166"/>
      <c r="V1013" s="166"/>
      <c r="W1013" s="166"/>
    </row>
    <row r="1014" spans="1:23" ht="15.75" customHeight="1">
      <c r="A1014" s="166"/>
      <c r="B1014" s="166"/>
      <c r="C1014" s="166"/>
      <c r="D1014" s="166"/>
      <c r="E1014" s="166"/>
      <c r="F1014" s="166"/>
      <c r="G1014" s="166"/>
      <c r="H1014" s="166"/>
      <c r="I1014" s="166"/>
      <c r="J1014" s="166"/>
      <c r="K1014" s="166"/>
      <c r="L1014" s="166"/>
      <c r="M1014" s="166"/>
      <c r="N1014" s="166"/>
      <c r="O1014" s="166"/>
      <c r="P1014" s="166"/>
      <c r="Q1014" s="166"/>
      <c r="R1014" s="166"/>
      <c r="S1014" s="166"/>
      <c r="T1014" s="166"/>
      <c r="U1014" s="166"/>
      <c r="V1014" s="166"/>
      <c r="W1014" s="166"/>
    </row>
    <row r="1015" spans="1:23" ht="15.75" customHeight="1">
      <c r="A1015" s="166"/>
      <c r="B1015" s="166"/>
      <c r="C1015" s="166"/>
      <c r="D1015" s="166"/>
      <c r="E1015" s="166"/>
      <c r="F1015" s="166"/>
      <c r="G1015" s="166"/>
      <c r="H1015" s="166"/>
      <c r="I1015" s="166"/>
      <c r="J1015" s="166"/>
      <c r="K1015" s="166"/>
      <c r="L1015" s="166"/>
      <c r="M1015" s="166"/>
      <c r="N1015" s="166"/>
      <c r="O1015" s="166"/>
      <c r="P1015" s="166"/>
      <c r="Q1015" s="166"/>
      <c r="R1015" s="166"/>
      <c r="S1015" s="166"/>
      <c r="T1015" s="166"/>
      <c r="U1015" s="166"/>
      <c r="V1015" s="166"/>
      <c r="W1015" s="166"/>
    </row>
    <row r="1016" spans="1:23" ht="15.75" customHeight="1">
      <c r="A1016" s="166"/>
      <c r="B1016" s="166"/>
      <c r="C1016" s="166"/>
      <c r="D1016" s="166"/>
      <c r="E1016" s="166"/>
      <c r="F1016" s="166"/>
      <c r="G1016" s="166"/>
      <c r="H1016" s="166"/>
      <c r="I1016" s="166"/>
      <c r="J1016" s="166"/>
      <c r="K1016" s="166"/>
      <c r="L1016" s="166"/>
      <c r="M1016" s="166"/>
      <c r="N1016" s="166"/>
      <c r="O1016" s="166"/>
      <c r="P1016" s="166"/>
      <c r="Q1016" s="166"/>
      <c r="R1016" s="166"/>
      <c r="S1016" s="166"/>
      <c r="T1016" s="166"/>
      <c r="U1016" s="166"/>
      <c r="V1016" s="166"/>
      <c r="W1016" s="166"/>
    </row>
  </sheetData>
  <autoFilter ref="A7:W41" xr:uid="{00000000-0009-0000-0000-000007000000}"/>
  <mergeCells count="25">
    <mergeCell ref="C40:M40"/>
    <mergeCell ref="M4:M6"/>
    <mergeCell ref="N4:N6"/>
    <mergeCell ref="O4:P6"/>
    <mergeCell ref="F4:F6"/>
    <mergeCell ref="G4:G6"/>
    <mergeCell ref="H4:H6"/>
    <mergeCell ref="I4:I6"/>
    <mergeCell ref="J4:J6"/>
    <mergeCell ref="V4:V6"/>
    <mergeCell ref="W4:W6"/>
    <mergeCell ref="J1:M1"/>
    <mergeCell ref="A2:U2"/>
    <mergeCell ref="A4:A6"/>
    <mergeCell ref="B4:B6"/>
    <mergeCell ref="C4:C6"/>
    <mergeCell ref="D4:D6"/>
    <mergeCell ref="E4:E6"/>
    <mergeCell ref="L5:L6"/>
    <mergeCell ref="Q4:Q6"/>
    <mergeCell ref="R4:R6"/>
    <mergeCell ref="S4:S6"/>
    <mergeCell ref="T4:T6"/>
    <mergeCell ref="U4:U6"/>
    <mergeCell ref="K4:K6"/>
  </mergeCells>
  <hyperlinks>
    <hyperlink ref="S10" r:id="rId1" xr:uid="{00000000-0004-0000-0700-000000000000}"/>
    <hyperlink ref="S11" r:id="rId2" xr:uid="{00000000-0004-0000-0700-000001000000}"/>
    <hyperlink ref="S14" r:id="rId3" xr:uid="{00000000-0004-0000-0700-000002000000}"/>
    <hyperlink ref="S23" r:id="rId4" xr:uid="{00000000-0004-0000-0700-000003000000}"/>
    <hyperlink ref="S24" r:id="rId5" xr:uid="{00000000-0004-0000-0700-000004000000}"/>
    <hyperlink ref="S25" r:id="rId6" xr:uid="{00000000-0004-0000-0700-000005000000}"/>
    <hyperlink ref="S26" r:id="rId7" xr:uid="{00000000-0004-0000-0700-000006000000}"/>
    <hyperlink ref="S27" r:id="rId8" xr:uid="{00000000-0004-0000-0700-000007000000}"/>
    <hyperlink ref="S28" r:id="rId9" xr:uid="{00000000-0004-0000-0700-000008000000}"/>
    <hyperlink ref="S32" r:id="rId10" xr:uid="{00000000-0004-0000-0700-000009000000}"/>
    <hyperlink ref="S33" r:id="rId11" xr:uid="{00000000-0004-0000-0700-00000A000000}"/>
    <hyperlink ref="S34" r:id="rId12" xr:uid="{00000000-0004-0000-0700-00000B000000}"/>
    <hyperlink ref="S35" r:id="rId13" xr:uid="{00000000-0004-0000-0700-00000C000000}"/>
    <hyperlink ref="S36" r:id="rId14" xr:uid="{00000000-0004-0000-0700-00000D000000}"/>
    <hyperlink ref="S37" r:id="rId15" xr:uid="{00000000-0004-0000-0700-00000E000000}"/>
    <hyperlink ref="S38" r:id="rId16" xr:uid="{00000000-0004-0000-0700-00000F000000}"/>
    <hyperlink ref="S39" r:id="rId17" xr:uid="{00000000-0004-0000-0700-000010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982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7" hidden="1" customWidth="1"/>
    <col min="6" max="6" width="14.42578125" customWidth="1"/>
    <col min="7" max="8" width="15.28515625" customWidth="1"/>
    <col min="9" max="9" width="16.140625" customWidth="1"/>
    <col min="10" max="10" width="14.85546875" customWidth="1"/>
    <col min="11" max="11" width="14.7109375" customWidth="1"/>
    <col min="12" max="12" width="16.85546875" hidden="1" customWidth="1"/>
    <col min="13" max="13" width="79.28515625" customWidth="1"/>
    <col min="14" max="14" width="49.42578125" customWidth="1"/>
    <col min="15" max="15" width="20.85546875" hidden="1" customWidth="1"/>
    <col min="16" max="17" width="17.85546875" customWidth="1"/>
    <col min="18" max="18" width="19" customWidth="1"/>
    <col min="19" max="19" width="18.140625" customWidth="1"/>
  </cols>
  <sheetData>
    <row r="1" spans="1:19" ht="102" hidden="1" customHeight="1">
      <c r="A1" s="1"/>
      <c r="B1" s="2"/>
      <c r="C1" s="2"/>
      <c r="D1" s="3"/>
      <c r="E1" s="3"/>
      <c r="F1" s="3"/>
      <c r="G1" s="5"/>
      <c r="H1" s="5"/>
      <c r="I1" s="6" t="s">
        <v>121</v>
      </c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63.75" customHeight="1">
      <c r="A2" s="359" t="s">
        <v>321</v>
      </c>
      <c r="B2" s="358"/>
      <c r="C2" s="358"/>
      <c r="D2" s="358"/>
      <c r="E2" s="358"/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</row>
    <row r="3" spans="1:19" ht="15" customHeight="1">
      <c r="A3" s="9"/>
      <c r="B3" s="9"/>
      <c r="C3" s="9"/>
      <c r="D3" s="9"/>
      <c r="E3" s="9"/>
      <c r="F3" s="9"/>
      <c r="G3" s="9"/>
      <c r="H3" s="9"/>
      <c r="I3" s="9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customHeight="1">
      <c r="A4" s="377" t="s">
        <v>2</v>
      </c>
      <c r="B4" s="377" t="s">
        <v>123</v>
      </c>
      <c r="C4" s="377" t="s">
        <v>3</v>
      </c>
      <c r="D4" s="377" t="s">
        <v>4</v>
      </c>
      <c r="E4" s="377" t="s">
        <v>5</v>
      </c>
      <c r="F4" s="377" t="s">
        <v>273</v>
      </c>
      <c r="G4" s="377" t="s">
        <v>274</v>
      </c>
      <c r="H4" s="377" t="s">
        <v>9</v>
      </c>
      <c r="I4" s="377" t="s">
        <v>10</v>
      </c>
      <c r="J4" s="377" t="s">
        <v>14</v>
      </c>
      <c r="K4" s="378" t="s">
        <v>15</v>
      </c>
      <c r="L4" s="371"/>
      <c r="M4" s="377" t="s">
        <v>275</v>
      </c>
      <c r="N4" s="377" t="s">
        <v>16</v>
      </c>
      <c r="O4" s="377" t="s">
        <v>17</v>
      </c>
      <c r="P4" s="376" t="s">
        <v>18</v>
      </c>
      <c r="Q4" s="376" t="s">
        <v>19</v>
      </c>
      <c r="R4" s="376" t="s">
        <v>125</v>
      </c>
      <c r="S4" s="376" t="s">
        <v>196</v>
      </c>
    </row>
    <row r="5" spans="1:19" ht="16.5" customHeight="1">
      <c r="A5" s="361"/>
      <c r="B5" s="361"/>
      <c r="C5" s="361"/>
      <c r="D5" s="361"/>
      <c r="E5" s="361"/>
      <c r="F5" s="361"/>
      <c r="G5" s="361"/>
      <c r="H5" s="361"/>
      <c r="I5" s="361"/>
      <c r="J5" s="361"/>
      <c r="K5" s="372"/>
      <c r="L5" s="373"/>
      <c r="M5" s="361"/>
      <c r="N5" s="361"/>
      <c r="O5" s="361"/>
      <c r="P5" s="361"/>
      <c r="Q5" s="361"/>
      <c r="R5" s="361"/>
      <c r="S5" s="361"/>
    </row>
    <row r="6" spans="1:19" ht="39" customHeight="1">
      <c r="A6" s="362"/>
      <c r="B6" s="362"/>
      <c r="C6" s="362"/>
      <c r="D6" s="362"/>
      <c r="E6" s="362"/>
      <c r="F6" s="362"/>
      <c r="G6" s="362"/>
      <c r="H6" s="362"/>
      <c r="I6" s="362"/>
      <c r="J6" s="362"/>
      <c r="K6" s="374"/>
      <c r="L6" s="375"/>
      <c r="M6" s="362"/>
      <c r="N6" s="362"/>
      <c r="O6" s="362"/>
      <c r="P6" s="362"/>
      <c r="Q6" s="362"/>
      <c r="R6" s="362"/>
      <c r="S6" s="362"/>
    </row>
    <row r="7" spans="1:19" ht="18" customHeight="1">
      <c r="A7" s="16">
        <v>1</v>
      </c>
      <c r="B7" s="16">
        <f t="shared" ref="B7:S7" si="0">A7+1</f>
        <v>2</v>
      </c>
      <c r="C7" s="16">
        <f t="shared" si="0"/>
        <v>3</v>
      </c>
      <c r="D7" s="16">
        <f t="shared" si="0"/>
        <v>4</v>
      </c>
      <c r="E7" s="16">
        <f t="shared" si="0"/>
        <v>5</v>
      </c>
      <c r="F7" s="16">
        <f t="shared" si="0"/>
        <v>6</v>
      </c>
      <c r="G7" s="16">
        <f t="shared" si="0"/>
        <v>7</v>
      </c>
      <c r="H7" s="16">
        <f t="shared" si="0"/>
        <v>8</v>
      </c>
      <c r="I7" s="16">
        <f t="shared" si="0"/>
        <v>9</v>
      </c>
      <c r="J7" s="16">
        <f t="shared" si="0"/>
        <v>10</v>
      </c>
      <c r="K7" s="16">
        <f t="shared" si="0"/>
        <v>11</v>
      </c>
      <c r="L7" s="16">
        <f t="shared" si="0"/>
        <v>12</v>
      </c>
      <c r="M7" s="16">
        <f t="shared" si="0"/>
        <v>13</v>
      </c>
      <c r="N7" s="16">
        <f t="shared" si="0"/>
        <v>14</v>
      </c>
      <c r="O7" s="16">
        <f t="shared" si="0"/>
        <v>15</v>
      </c>
      <c r="P7" s="16">
        <f t="shared" si="0"/>
        <v>16</v>
      </c>
      <c r="Q7" s="16">
        <f t="shared" si="0"/>
        <v>17</v>
      </c>
      <c r="R7" s="16">
        <f t="shared" si="0"/>
        <v>18</v>
      </c>
      <c r="S7" s="16">
        <f t="shared" si="0"/>
        <v>19</v>
      </c>
    </row>
    <row r="8" spans="1:19" ht="19.5" customHeight="1">
      <c r="A8" s="175"/>
      <c r="B8" s="176"/>
      <c r="C8" s="177" t="s">
        <v>322</v>
      </c>
      <c r="D8" s="178"/>
      <c r="E8" s="178"/>
      <c r="F8" s="175"/>
      <c r="G8" s="179"/>
      <c r="H8" s="179"/>
      <c r="I8" s="179"/>
      <c r="J8" s="180"/>
      <c r="K8" s="179"/>
      <c r="L8" s="176"/>
      <c r="M8" s="176"/>
      <c r="N8" s="176"/>
      <c r="O8" s="181"/>
      <c r="P8" s="179"/>
      <c r="Q8" s="179"/>
      <c r="R8" s="179"/>
      <c r="S8" s="179"/>
    </row>
    <row r="9" spans="1:19" ht="61.5" customHeight="1">
      <c r="A9" s="16">
        <v>1</v>
      </c>
      <c r="B9" s="17" t="s">
        <v>126</v>
      </c>
      <c r="C9" s="17" t="s">
        <v>127</v>
      </c>
      <c r="D9" s="18" t="s">
        <v>128</v>
      </c>
      <c r="E9" s="27"/>
      <c r="F9" s="27">
        <v>59</v>
      </c>
      <c r="G9" s="23"/>
      <c r="H9" s="23">
        <v>27270.887999999999</v>
      </c>
      <c r="I9" s="23">
        <v>19809.351999999999</v>
      </c>
      <c r="J9" s="23">
        <v>19809.351999999999</v>
      </c>
      <c r="K9" s="135"/>
      <c r="L9" s="26"/>
      <c r="M9" s="26" t="s">
        <v>323</v>
      </c>
      <c r="N9" s="26" t="s">
        <v>277</v>
      </c>
      <c r="O9" s="136"/>
      <c r="P9" s="23">
        <v>1627.8</v>
      </c>
      <c r="Q9" s="23">
        <v>11000</v>
      </c>
      <c r="R9" s="29" t="s">
        <v>132</v>
      </c>
      <c r="S9" s="29"/>
    </row>
    <row r="10" spans="1:19" ht="54" customHeight="1">
      <c r="A10" s="16">
        <f t="shared" ref="A10:A28" si="1">A9+1</f>
        <v>2</v>
      </c>
      <c r="B10" s="26" t="s">
        <v>133</v>
      </c>
      <c r="C10" s="26" t="s">
        <v>134</v>
      </c>
      <c r="D10" s="27" t="s">
        <v>135</v>
      </c>
      <c r="E10" s="27" t="s">
        <v>129</v>
      </c>
      <c r="F10" s="27">
        <v>40</v>
      </c>
      <c r="G10" s="29"/>
      <c r="H10" s="29">
        <v>14909.147999999999</v>
      </c>
      <c r="I10" s="29">
        <v>6641.8019999999997</v>
      </c>
      <c r="J10" s="29">
        <v>6641.8019999999997</v>
      </c>
      <c r="K10" s="135"/>
      <c r="L10" s="26"/>
      <c r="M10" s="26" t="s">
        <v>324</v>
      </c>
      <c r="N10" s="26" t="s">
        <v>277</v>
      </c>
      <c r="O10" s="136" t="s">
        <v>137</v>
      </c>
      <c r="P10" s="23">
        <v>1888.7</v>
      </c>
      <c r="Q10" s="23"/>
      <c r="R10" s="29" t="s">
        <v>132</v>
      </c>
      <c r="S10" s="29"/>
    </row>
    <row r="11" spans="1:19" ht="58.5" customHeight="1">
      <c r="A11" s="16">
        <f t="shared" si="1"/>
        <v>3</v>
      </c>
      <c r="B11" s="26" t="s">
        <v>150</v>
      </c>
      <c r="C11" s="26" t="s">
        <v>151</v>
      </c>
      <c r="D11" s="27" t="s">
        <v>152</v>
      </c>
      <c r="E11" s="27" t="s">
        <v>153</v>
      </c>
      <c r="F11" s="27">
        <v>30</v>
      </c>
      <c r="G11" s="29"/>
      <c r="H11" s="29">
        <v>12384.594999999999</v>
      </c>
      <c r="I11" s="29">
        <v>11767.71</v>
      </c>
      <c r="J11" s="29">
        <v>8000</v>
      </c>
      <c r="K11" s="29">
        <f>I11-J11</f>
        <v>3767.7099999999991</v>
      </c>
      <c r="L11" s="26"/>
      <c r="M11" s="26" t="s">
        <v>325</v>
      </c>
      <c r="N11" s="26" t="s">
        <v>279</v>
      </c>
      <c r="O11" s="136" t="s">
        <v>155</v>
      </c>
      <c r="P11" s="23">
        <v>4687.1000000000004</v>
      </c>
      <c r="Q11" s="23">
        <v>15000</v>
      </c>
      <c r="R11" s="29" t="s">
        <v>149</v>
      </c>
      <c r="S11" s="29"/>
    </row>
    <row r="12" spans="1:19" ht="99.75" customHeight="1">
      <c r="A12" s="16">
        <f t="shared" si="1"/>
        <v>4</v>
      </c>
      <c r="B12" s="26" t="s">
        <v>156</v>
      </c>
      <c r="C12" s="26" t="s">
        <v>157</v>
      </c>
      <c r="D12" s="27" t="s">
        <v>158</v>
      </c>
      <c r="E12" s="27" t="s">
        <v>42</v>
      </c>
      <c r="F12" s="27">
        <v>180</v>
      </c>
      <c r="G12" s="29"/>
      <c r="H12" s="137">
        <v>83491.789000000004</v>
      </c>
      <c r="I12" s="137">
        <v>45000</v>
      </c>
      <c r="J12" s="137">
        <v>20000</v>
      </c>
      <c r="K12" s="29">
        <v>10000</v>
      </c>
      <c r="L12" s="26"/>
      <c r="M12" s="26" t="s">
        <v>326</v>
      </c>
      <c r="N12" s="26" t="s">
        <v>281</v>
      </c>
      <c r="O12" s="135"/>
      <c r="P12" s="23">
        <v>41501.599999999999</v>
      </c>
      <c r="Q12" s="23">
        <v>96000</v>
      </c>
      <c r="R12" s="29" t="s">
        <v>160</v>
      </c>
      <c r="S12" s="29"/>
    </row>
    <row r="13" spans="1:19" ht="75.75" customHeight="1">
      <c r="A13" s="16">
        <f t="shared" si="1"/>
        <v>5</v>
      </c>
      <c r="B13" s="26" t="s">
        <v>175</v>
      </c>
      <c r="C13" s="26" t="s">
        <v>286</v>
      </c>
      <c r="D13" s="27" t="s">
        <v>177</v>
      </c>
      <c r="E13" s="142" t="s">
        <v>42</v>
      </c>
      <c r="F13" s="142">
        <v>225</v>
      </c>
      <c r="G13" s="139"/>
      <c r="H13" s="29">
        <v>24308.163</v>
      </c>
      <c r="I13" s="29">
        <v>18000</v>
      </c>
      <c r="J13" s="29">
        <v>18000</v>
      </c>
      <c r="K13" s="29"/>
      <c r="L13" s="26"/>
      <c r="M13" s="26" t="s">
        <v>327</v>
      </c>
      <c r="N13" s="26" t="s">
        <v>288</v>
      </c>
      <c r="O13" s="136" t="s">
        <v>179</v>
      </c>
      <c r="P13" s="23">
        <v>25780.2</v>
      </c>
      <c r="Q13" s="23">
        <v>52000</v>
      </c>
      <c r="R13" s="29" t="s">
        <v>180</v>
      </c>
      <c r="S13" s="29"/>
    </row>
    <row r="14" spans="1:19" ht="72.75" customHeight="1">
      <c r="A14" s="16">
        <f t="shared" si="1"/>
        <v>6</v>
      </c>
      <c r="B14" s="26" t="s">
        <v>216</v>
      </c>
      <c r="C14" s="26" t="s">
        <v>217</v>
      </c>
      <c r="D14" s="27" t="s">
        <v>218</v>
      </c>
      <c r="E14" s="27" t="s">
        <v>42</v>
      </c>
      <c r="F14" s="27">
        <v>92</v>
      </c>
      <c r="G14" s="137"/>
      <c r="H14" s="137">
        <v>9213.4750000000004</v>
      </c>
      <c r="I14" s="137">
        <v>5000</v>
      </c>
      <c r="J14" s="137">
        <v>5000</v>
      </c>
      <c r="K14" s="29"/>
      <c r="L14" s="26"/>
      <c r="M14" s="26" t="s">
        <v>328</v>
      </c>
      <c r="N14" s="26" t="s">
        <v>329</v>
      </c>
      <c r="O14" s="136"/>
      <c r="P14" s="23">
        <v>37148</v>
      </c>
      <c r="Q14" s="23"/>
      <c r="R14" s="29" t="s">
        <v>180</v>
      </c>
      <c r="S14" s="29" t="s">
        <v>330</v>
      </c>
    </row>
    <row r="15" spans="1:19" ht="55.5" customHeight="1">
      <c r="A15" s="16">
        <f t="shared" si="1"/>
        <v>7</v>
      </c>
      <c r="B15" s="152" t="s">
        <v>186</v>
      </c>
      <c r="C15" s="152" t="s">
        <v>187</v>
      </c>
      <c r="D15" s="153" t="s">
        <v>188</v>
      </c>
      <c r="E15" s="153" t="s">
        <v>42</v>
      </c>
      <c r="F15" s="153">
        <v>120</v>
      </c>
      <c r="G15" s="147"/>
      <c r="H15" s="144">
        <v>17000</v>
      </c>
      <c r="I15" s="144">
        <v>17000</v>
      </c>
      <c r="J15" s="144">
        <v>17000</v>
      </c>
      <c r="K15" s="155"/>
      <c r="L15" s="152"/>
      <c r="M15" s="152" t="s">
        <v>331</v>
      </c>
      <c r="N15" s="152" t="s">
        <v>304</v>
      </c>
      <c r="O15" s="156" t="s">
        <v>190</v>
      </c>
      <c r="P15" s="144">
        <v>3879.4</v>
      </c>
      <c r="Q15" s="144"/>
      <c r="R15" s="144" t="s">
        <v>180</v>
      </c>
      <c r="S15" s="144"/>
    </row>
    <row r="16" spans="1:19" ht="87.75" customHeight="1">
      <c r="A16" s="16">
        <f t="shared" si="1"/>
        <v>8</v>
      </c>
      <c r="B16" s="152" t="s">
        <v>191</v>
      </c>
      <c r="C16" s="152" t="s">
        <v>305</v>
      </c>
      <c r="D16" s="153" t="s">
        <v>193</v>
      </c>
      <c r="E16" s="153" t="s">
        <v>42</v>
      </c>
      <c r="F16" s="153">
        <v>54</v>
      </c>
      <c r="G16" s="147">
        <v>36</v>
      </c>
      <c r="H16" s="144">
        <v>10600</v>
      </c>
      <c r="I16" s="144">
        <v>10600</v>
      </c>
      <c r="J16" s="144">
        <v>9000</v>
      </c>
      <c r="K16" s="144">
        <v>1600</v>
      </c>
      <c r="L16" s="152"/>
      <c r="M16" s="152" t="s">
        <v>332</v>
      </c>
      <c r="N16" s="152" t="s">
        <v>333</v>
      </c>
      <c r="O16" s="156" t="s">
        <v>195</v>
      </c>
      <c r="P16" s="144">
        <v>9643.1</v>
      </c>
      <c r="Q16" s="144">
        <v>14000</v>
      </c>
      <c r="R16" s="144" t="s">
        <v>180</v>
      </c>
      <c r="S16" s="144" t="s">
        <v>330</v>
      </c>
    </row>
    <row r="17" spans="1:19" ht="88.5" customHeight="1">
      <c r="A17" s="16">
        <f t="shared" si="1"/>
        <v>9</v>
      </c>
      <c r="B17" s="152" t="s">
        <v>220</v>
      </c>
      <c r="C17" s="152" t="s">
        <v>221</v>
      </c>
      <c r="D17" s="153" t="s">
        <v>222</v>
      </c>
      <c r="E17" s="153" t="s">
        <v>42</v>
      </c>
      <c r="F17" s="153">
        <v>60</v>
      </c>
      <c r="G17" s="147"/>
      <c r="H17" s="144">
        <v>20000</v>
      </c>
      <c r="I17" s="144">
        <v>20000</v>
      </c>
      <c r="J17" s="144">
        <v>17000</v>
      </c>
      <c r="K17" s="144">
        <v>3000</v>
      </c>
      <c r="L17" s="152"/>
      <c r="M17" s="152" t="s">
        <v>334</v>
      </c>
      <c r="N17" s="152" t="s">
        <v>306</v>
      </c>
      <c r="O17" s="156" t="s">
        <v>224</v>
      </c>
      <c r="P17" s="144">
        <v>9685.1</v>
      </c>
      <c r="Q17" s="144"/>
      <c r="R17" s="144" t="s">
        <v>180</v>
      </c>
      <c r="S17" s="144" t="s">
        <v>335</v>
      </c>
    </row>
    <row r="18" spans="1:19" ht="111.75" customHeight="1">
      <c r="A18" s="16">
        <f t="shared" si="1"/>
        <v>10</v>
      </c>
      <c r="B18" s="152" t="s">
        <v>225</v>
      </c>
      <c r="C18" s="152" t="s">
        <v>226</v>
      </c>
      <c r="D18" s="153" t="s">
        <v>227</v>
      </c>
      <c r="E18" s="157" t="s">
        <v>42</v>
      </c>
      <c r="F18" s="153">
        <v>360</v>
      </c>
      <c r="G18" s="147"/>
      <c r="H18" s="144">
        <v>25000</v>
      </c>
      <c r="I18" s="144">
        <v>25000</v>
      </c>
      <c r="J18" s="144">
        <v>20000</v>
      </c>
      <c r="K18" s="144">
        <v>5000</v>
      </c>
      <c r="L18" s="159"/>
      <c r="M18" s="152" t="s">
        <v>336</v>
      </c>
      <c r="N18" s="152" t="s">
        <v>307</v>
      </c>
      <c r="O18" s="156" t="s">
        <v>229</v>
      </c>
      <c r="P18" s="144">
        <v>37132.199999999997</v>
      </c>
      <c r="Q18" s="144"/>
      <c r="R18" s="144" t="s">
        <v>180</v>
      </c>
      <c r="S18" s="144"/>
    </row>
    <row r="19" spans="1:19" ht="87" customHeight="1">
      <c r="A19" s="16">
        <f t="shared" si="1"/>
        <v>11</v>
      </c>
      <c r="B19" s="182" t="s">
        <v>236</v>
      </c>
      <c r="C19" s="182" t="s">
        <v>237</v>
      </c>
      <c r="D19" s="27" t="s">
        <v>238</v>
      </c>
      <c r="E19" s="27" t="s">
        <v>42</v>
      </c>
      <c r="F19" s="27">
        <v>20</v>
      </c>
      <c r="G19" s="27"/>
      <c r="H19" s="144">
        <v>5000</v>
      </c>
      <c r="I19" s="144">
        <v>5000</v>
      </c>
      <c r="J19" s="144">
        <v>5000</v>
      </c>
      <c r="K19" s="29"/>
      <c r="L19" s="183"/>
      <c r="M19" s="182" t="s">
        <v>337</v>
      </c>
      <c r="N19" s="182" t="s">
        <v>308</v>
      </c>
      <c r="O19" s="184" t="s">
        <v>240</v>
      </c>
      <c r="P19" s="29">
        <v>16689.3</v>
      </c>
      <c r="Q19" s="29"/>
      <c r="R19" s="29" t="s">
        <v>180</v>
      </c>
      <c r="S19" s="29" t="s">
        <v>330</v>
      </c>
    </row>
    <row r="20" spans="1:19" ht="73.5" customHeight="1">
      <c r="A20" s="16">
        <f t="shared" si="1"/>
        <v>12</v>
      </c>
      <c r="B20" s="182" t="s">
        <v>156</v>
      </c>
      <c r="C20" s="182" t="s">
        <v>161</v>
      </c>
      <c r="D20" s="27" t="s">
        <v>162</v>
      </c>
      <c r="E20" s="27" t="s">
        <v>42</v>
      </c>
      <c r="F20" s="27"/>
      <c r="G20" s="27">
        <v>66</v>
      </c>
      <c r="H20" s="29">
        <v>5000</v>
      </c>
      <c r="I20" s="29">
        <v>5000</v>
      </c>
      <c r="J20" s="29">
        <v>5000</v>
      </c>
      <c r="K20" s="29"/>
      <c r="L20" s="182"/>
      <c r="M20" s="182" t="s">
        <v>338</v>
      </c>
      <c r="N20" s="182" t="s">
        <v>312</v>
      </c>
      <c r="O20" s="185" t="s">
        <v>164</v>
      </c>
      <c r="P20" s="29">
        <v>41501.599999999999</v>
      </c>
      <c r="Q20" s="29">
        <v>96000</v>
      </c>
      <c r="R20" s="29" t="s">
        <v>160</v>
      </c>
      <c r="S20" s="29"/>
    </row>
    <row r="21" spans="1:19" ht="70.5" customHeight="1">
      <c r="A21" s="16">
        <f t="shared" si="1"/>
        <v>13</v>
      </c>
      <c r="B21" s="182" t="s">
        <v>170</v>
      </c>
      <c r="C21" s="182" t="s">
        <v>339</v>
      </c>
      <c r="D21" s="27" t="s">
        <v>172</v>
      </c>
      <c r="E21" s="27" t="s">
        <v>42</v>
      </c>
      <c r="F21" s="27">
        <v>190</v>
      </c>
      <c r="G21" s="27"/>
      <c r="H21" s="29">
        <v>26000</v>
      </c>
      <c r="I21" s="29">
        <v>26000</v>
      </c>
      <c r="J21" s="29">
        <v>10000</v>
      </c>
      <c r="K21" s="29">
        <v>16000</v>
      </c>
      <c r="L21" s="182"/>
      <c r="M21" s="182" t="s">
        <v>340</v>
      </c>
      <c r="N21" s="182" t="s">
        <v>314</v>
      </c>
      <c r="O21" s="185" t="s">
        <v>174</v>
      </c>
      <c r="P21" s="29">
        <v>5625.4</v>
      </c>
      <c r="Q21" s="29"/>
      <c r="R21" s="29" t="s">
        <v>160</v>
      </c>
      <c r="S21" s="29"/>
    </row>
    <row r="22" spans="1:19" ht="48" customHeight="1">
      <c r="A22" s="16">
        <f t="shared" si="1"/>
        <v>14</v>
      </c>
      <c r="B22" s="182" t="s">
        <v>249</v>
      </c>
      <c r="C22" s="182" t="s">
        <v>250</v>
      </c>
      <c r="D22" s="27" t="s">
        <v>251</v>
      </c>
      <c r="E22" s="27" t="s">
        <v>42</v>
      </c>
      <c r="F22" s="27">
        <v>66</v>
      </c>
      <c r="G22" s="27"/>
      <c r="H22" s="29">
        <v>12000</v>
      </c>
      <c r="I22" s="29">
        <v>12000</v>
      </c>
      <c r="J22" s="29">
        <v>12000</v>
      </c>
      <c r="K22" s="29"/>
      <c r="L22" s="182"/>
      <c r="M22" s="182" t="s">
        <v>341</v>
      </c>
      <c r="N22" s="182" t="s">
        <v>315</v>
      </c>
      <c r="O22" s="185" t="s">
        <v>253</v>
      </c>
      <c r="P22" s="29">
        <v>8283.2000000000007</v>
      </c>
      <c r="Q22" s="29"/>
      <c r="R22" s="29" t="s">
        <v>245</v>
      </c>
      <c r="S22" s="186"/>
    </row>
    <row r="23" spans="1:19" ht="48" customHeight="1">
      <c r="A23" s="16">
        <f t="shared" si="1"/>
        <v>15</v>
      </c>
      <c r="B23" s="182" t="s">
        <v>249</v>
      </c>
      <c r="C23" s="182" t="s">
        <v>342</v>
      </c>
      <c r="D23" s="27" t="s">
        <v>251</v>
      </c>
      <c r="E23" s="27"/>
      <c r="F23" s="27">
        <v>450</v>
      </c>
      <c r="G23" s="27"/>
      <c r="H23" s="29">
        <v>50000</v>
      </c>
      <c r="I23" s="29">
        <v>50000</v>
      </c>
      <c r="J23" s="29"/>
      <c r="K23" s="29"/>
      <c r="L23" s="182"/>
      <c r="M23" s="182" t="s">
        <v>341</v>
      </c>
      <c r="N23" s="182" t="s">
        <v>343</v>
      </c>
      <c r="O23" s="185"/>
      <c r="P23" s="29">
        <v>8283.2000000000007</v>
      </c>
      <c r="Q23" s="29"/>
      <c r="R23" s="29" t="s">
        <v>344</v>
      </c>
      <c r="S23" s="186"/>
    </row>
    <row r="24" spans="1:19" ht="48" customHeight="1">
      <c r="A24" s="16">
        <f t="shared" si="1"/>
        <v>16</v>
      </c>
      <c r="B24" s="182" t="s">
        <v>156</v>
      </c>
      <c r="C24" s="182" t="s">
        <v>259</v>
      </c>
      <c r="D24" s="27" t="s">
        <v>260</v>
      </c>
      <c r="E24" s="27" t="s">
        <v>42</v>
      </c>
      <c r="F24" s="27">
        <v>500</v>
      </c>
      <c r="G24" s="27"/>
      <c r="H24" s="29">
        <v>25000</v>
      </c>
      <c r="I24" s="29">
        <v>25000</v>
      </c>
      <c r="J24" s="29">
        <v>25000</v>
      </c>
      <c r="K24" s="29"/>
      <c r="L24" s="182"/>
      <c r="M24" s="182" t="s">
        <v>345</v>
      </c>
      <c r="N24" s="182" t="s">
        <v>316</v>
      </c>
      <c r="O24" s="185" t="s">
        <v>262</v>
      </c>
      <c r="P24" s="29">
        <v>41501.599999999999</v>
      </c>
      <c r="Q24" s="29">
        <v>96000</v>
      </c>
      <c r="R24" s="29" t="s">
        <v>245</v>
      </c>
      <c r="S24" s="186"/>
    </row>
    <row r="25" spans="1:19" ht="66.75" customHeight="1">
      <c r="A25" s="16">
        <f t="shared" si="1"/>
        <v>17</v>
      </c>
      <c r="B25" s="182" t="s">
        <v>254</v>
      </c>
      <c r="C25" s="182" t="s">
        <v>317</v>
      </c>
      <c r="D25" s="27" t="s">
        <v>256</v>
      </c>
      <c r="E25" s="27" t="s">
        <v>42</v>
      </c>
      <c r="F25" s="27">
        <v>50</v>
      </c>
      <c r="G25" s="27"/>
      <c r="H25" s="29">
        <v>5500</v>
      </c>
      <c r="I25" s="29">
        <v>5500</v>
      </c>
      <c r="J25" s="29">
        <v>5500</v>
      </c>
      <c r="K25" s="29"/>
      <c r="L25" s="182"/>
      <c r="M25" s="182" t="s">
        <v>346</v>
      </c>
      <c r="N25" s="182" t="s">
        <v>347</v>
      </c>
      <c r="O25" s="185" t="s">
        <v>258</v>
      </c>
      <c r="P25" s="29">
        <v>-12414.8</v>
      </c>
      <c r="Q25" s="29"/>
      <c r="R25" s="29" t="s">
        <v>245</v>
      </c>
      <c r="S25" s="186"/>
    </row>
    <row r="26" spans="1:19" ht="48" customHeight="1">
      <c r="A26" s="16">
        <f t="shared" si="1"/>
        <v>18</v>
      </c>
      <c r="B26" s="26" t="s">
        <v>138</v>
      </c>
      <c r="C26" s="141" t="s">
        <v>348</v>
      </c>
      <c r="D26" s="27" t="s">
        <v>140</v>
      </c>
      <c r="E26" s="27" t="s">
        <v>42</v>
      </c>
      <c r="F26" s="27">
        <v>40</v>
      </c>
      <c r="G26" s="27"/>
      <c r="H26" s="29">
        <v>6040.5559999999996</v>
      </c>
      <c r="I26" s="29">
        <v>6040.5559999999996</v>
      </c>
      <c r="J26" s="29">
        <f>I26-K26</f>
        <v>3800.5559999999996</v>
      </c>
      <c r="K26" s="29">
        <v>2240</v>
      </c>
      <c r="L26" s="26"/>
      <c r="M26" s="26" t="s">
        <v>349</v>
      </c>
      <c r="N26" s="26" t="s">
        <v>277</v>
      </c>
      <c r="O26" s="136" t="s">
        <v>142</v>
      </c>
      <c r="P26" s="29">
        <v>11658.3</v>
      </c>
      <c r="Q26" s="29">
        <v>28000</v>
      </c>
      <c r="R26" s="29" t="s">
        <v>132</v>
      </c>
      <c r="S26" s="29"/>
    </row>
    <row r="27" spans="1:19" ht="48" customHeight="1">
      <c r="A27" s="16">
        <f t="shared" si="1"/>
        <v>19</v>
      </c>
      <c r="B27" s="26" t="s">
        <v>143</v>
      </c>
      <c r="C27" s="26" t="s">
        <v>144</v>
      </c>
      <c r="D27" s="27" t="s">
        <v>145</v>
      </c>
      <c r="E27" s="27" t="s">
        <v>146</v>
      </c>
      <c r="F27" s="27">
        <v>50</v>
      </c>
      <c r="G27" s="27"/>
      <c r="H27" s="29">
        <v>7314.8919999999998</v>
      </c>
      <c r="I27" s="29">
        <v>5000</v>
      </c>
      <c r="J27" s="29">
        <v>3000</v>
      </c>
      <c r="K27" s="29">
        <v>2000</v>
      </c>
      <c r="L27" s="26"/>
      <c r="M27" s="26" t="s">
        <v>350</v>
      </c>
      <c r="N27" s="26" t="s">
        <v>320</v>
      </c>
      <c r="O27" s="136" t="s">
        <v>148</v>
      </c>
      <c r="P27" s="29">
        <v>7504.2</v>
      </c>
      <c r="Q27" s="29">
        <v>12000</v>
      </c>
      <c r="R27" s="29" t="s">
        <v>149</v>
      </c>
      <c r="S27" s="29"/>
    </row>
    <row r="28" spans="1:19" ht="48" customHeight="1">
      <c r="A28" s="16">
        <f t="shared" si="1"/>
        <v>20</v>
      </c>
      <c r="B28" s="182" t="s">
        <v>138</v>
      </c>
      <c r="C28" s="182" t="s">
        <v>263</v>
      </c>
      <c r="D28" s="27" t="s">
        <v>25</v>
      </c>
      <c r="E28" s="27" t="s">
        <v>42</v>
      </c>
      <c r="F28" s="27">
        <v>12</v>
      </c>
      <c r="G28" s="27"/>
      <c r="H28" s="29"/>
      <c r="I28" s="29">
        <v>7000</v>
      </c>
      <c r="J28" s="29"/>
      <c r="K28" s="29"/>
      <c r="L28" s="182"/>
      <c r="M28" s="182" t="s">
        <v>351</v>
      </c>
      <c r="N28" s="182" t="s">
        <v>352</v>
      </c>
      <c r="O28" s="185" t="s">
        <v>266</v>
      </c>
      <c r="P28" s="29">
        <v>11658.3</v>
      </c>
      <c r="Q28" s="29">
        <v>28000</v>
      </c>
      <c r="R28" s="29" t="s">
        <v>267</v>
      </c>
      <c r="S28" s="29"/>
    </row>
    <row r="29" spans="1:19" ht="19.5" customHeight="1">
      <c r="A29" s="175"/>
      <c r="B29" s="176"/>
      <c r="C29" s="379" t="s">
        <v>353</v>
      </c>
      <c r="D29" s="358"/>
      <c r="E29" s="178"/>
      <c r="F29" s="178"/>
      <c r="G29" s="179"/>
      <c r="H29" s="179"/>
      <c r="I29" s="179"/>
      <c r="J29" s="180"/>
      <c r="K29" s="179"/>
      <c r="L29" s="176"/>
      <c r="M29" s="176"/>
      <c r="N29" s="176"/>
      <c r="O29" s="181"/>
      <c r="P29" s="179"/>
      <c r="Q29" s="179"/>
      <c r="R29" s="179"/>
      <c r="S29" s="179"/>
    </row>
    <row r="30" spans="1:19" ht="61.5" customHeight="1">
      <c r="A30" s="33">
        <f>A28+1</f>
        <v>21</v>
      </c>
      <c r="B30" s="31" t="s">
        <v>165</v>
      </c>
      <c r="C30" s="31" t="s">
        <v>282</v>
      </c>
      <c r="D30" s="32" t="s">
        <v>167</v>
      </c>
      <c r="E30" s="93" t="s">
        <v>42</v>
      </c>
      <c r="F30" s="71"/>
      <c r="G30" s="32">
        <v>50</v>
      </c>
      <c r="H30" s="24">
        <v>25979.452000000001</v>
      </c>
      <c r="I30" s="24">
        <v>6000</v>
      </c>
      <c r="J30" s="24">
        <v>4000</v>
      </c>
      <c r="K30" s="24">
        <v>2000</v>
      </c>
      <c r="L30" s="31"/>
      <c r="M30" s="31" t="s">
        <v>354</v>
      </c>
      <c r="N30" s="31" t="s">
        <v>284</v>
      </c>
      <c r="O30" s="187"/>
      <c r="P30" s="24">
        <v>68436.2</v>
      </c>
      <c r="Q30" s="24">
        <v>117000</v>
      </c>
      <c r="R30" s="24" t="s">
        <v>160</v>
      </c>
      <c r="S30" s="24"/>
    </row>
    <row r="31" spans="1:19" ht="100.5" customHeight="1">
      <c r="A31" s="33">
        <f t="shared" ref="A31:A37" si="2">A30+1</f>
        <v>22</v>
      </c>
      <c r="B31" s="31" t="s">
        <v>199</v>
      </c>
      <c r="C31" s="31" t="s">
        <v>200</v>
      </c>
      <c r="D31" s="32" t="s">
        <v>201</v>
      </c>
      <c r="E31" s="93" t="s">
        <v>42</v>
      </c>
      <c r="F31" s="93">
        <v>100</v>
      </c>
      <c r="G31" s="93">
        <v>100</v>
      </c>
      <c r="H31" s="69">
        <v>18488.438999999998</v>
      </c>
      <c r="I31" s="69">
        <v>11000</v>
      </c>
      <c r="J31" s="24">
        <v>8000</v>
      </c>
      <c r="K31" s="24">
        <v>3000</v>
      </c>
      <c r="L31" s="31"/>
      <c r="M31" s="31" t="s">
        <v>355</v>
      </c>
      <c r="N31" s="31" t="s">
        <v>290</v>
      </c>
      <c r="O31" s="187"/>
      <c r="P31" s="24">
        <v>11624.4</v>
      </c>
      <c r="Q31" s="24">
        <v>30000</v>
      </c>
      <c r="R31" s="24" t="s">
        <v>180</v>
      </c>
      <c r="S31" s="24"/>
    </row>
    <row r="32" spans="1:19" ht="76.5" customHeight="1">
      <c r="A32" s="33">
        <f t="shared" si="2"/>
        <v>23</v>
      </c>
      <c r="B32" s="31" t="s">
        <v>199</v>
      </c>
      <c r="C32" s="188" t="s">
        <v>356</v>
      </c>
      <c r="D32" s="32" t="s">
        <v>231</v>
      </c>
      <c r="E32" s="32" t="s">
        <v>42</v>
      </c>
      <c r="F32" s="32">
        <v>100</v>
      </c>
      <c r="G32" s="32">
        <v>100</v>
      </c>
      <c r="H32" s="24">
        <v>26160.764999999999</v>
      </c>
      <c r="I32" s="24">
        <v>9400</v>
      </c>
      <c r="J32" s="24">
        <v>9400</v>
      </c>
      <c r="K32" s="24"/>
      <c r="L32" s="31"/>
      <c r="M32" s="31" t="s">
        <v>357</v>
      </c>
      <c r="N32" s="31" t="s">
        <v>297</v>
      </c>
      <c r="O32" s="187"/>
      <c r="P32" s="24">
        <v>11624.4</v>
      </c>
      <c r="Q32" s="24">
        <v>30000</v>
      </c>
      <c r="R32" s="189" t="s">
        <v>245</v>
      </c>
      <c r="S32" s="24"/>
    </row>
    <row r="33" spans="1:19" ht="87.75" customHeight="1">
      <c r="A33" s="33">
        <f t="shared" si="2"/>
        <v>24</v>
      </c>
      <c r="B33" s="31" t="s">
        <v>203</v>
      </c>
      <c r="C33" s="188" t="s">
        <v>358</v>
      </c>
      <c r="D33" s="32" t="s">
        <v>205</v>
      </c>
      <c r="E33" s="93" t="s">
        <v>42</v>
      </c>
      <c r="F33" s="93"/>
      <c r="G33" s="93">
        <v>150</v>
      </c>
      <c r="H33" s="24">
        <v>33638.118000000002</v>
      </c>
      <c r="I33" s="24">
        <v>7000</v>
      </c>
      <c r="J33" s="24">
        <v>3500</v>
      </c>
      <c r="K33" s="24">
        <v>3500</v>
      </c>
      <c r="L33" s="31"/>
      <c r="M33" s="31" t="s">
        <v>359</v>
      </c>
      <c r="N33" s="31" t="s">
        <v>292</v>
      </c>
      <c r="O33" s="187"/>
      <c r="P33" s="24">
        <v>81256.899999999994</v>
      </c>
      <c r="Q33" s="24">
        <v>145000</v>
      </c>
      <c r="R33" s="24" t="s">
        <v>180</v>
      </c>
      <c r="S33" s="24"/>
    </row>
    <row r="34" spans="1:19" ht="114" customHeight="1">
      <c r="A34" s="33">
        <f t="shared" si="2"/>
        <v>25</v>
      </c>
      <c r="B34" s="31" t="s">
        <v>207</v>
      </c>
      <c r="C34" s="188" t="s">
        <v>360</v>
      </c>
      <c r="D34" s="32" t="s">
        <v>209</v>
      </c>
      <c r="E34" s="93" t="s">
        <v>42</v>
      </c>
      <c r="F34" s="93">
        <v>63</v>
      </c>
      <c r="G34" s="93">
        <v>21</v>
      </c>
      <c r="H34" s="24">
        <v>15906.174999999999</v>
      </c>
      <c r="I34" s="24">
        <v>9800</v>
      </c>
      <c r="J34" s="24">
        <v>9800</v>
      </c>
      <c r="K34" s="24"/>
      <c r="L34" s="31"/>
      <c r="M34" s="31" t="s">
        <v>361</v>
      </c>
      <c r="N34" s="31" t="s">
        <v>294</v>
      </c>
      <c r="O34" s="187"/>
      <c r="P34" s="24">
        <v>12059.2</v>
      </c>
      <c r="Q34" s="24"/>
      <c r="R34" s="24" t="s">
        <v>180</v>
      </c>
      <c r="S34" s="24" t="s">
        <v>362</v>
      </c>
    </row>
    <row r="35" spans="1:19" ht="88.5" customHeight="1">
      <c r="A35" s="33">
        <f t="shared" si="2"/>
        <v>26</v>
      </c>
      <c r="B35" s="31" t="s">
        <v>203</v>
      </c>
      <c r="C35" s="188" t="s">
        <v>363</v>
      </c>
      <c r="D35" s="32" t="s">
        <v>234</v>
      </c>
      <c r="E35" s="32" t="s">
        <v>42</v>
      </c>
      <c r="F35" s="32">
        <v>75</v>
      </c>
      <c r="G35" s="32">
        <v>75</v>
      </c>
      <c r="H35" s="24">
        <v>21196.703000000001</v>
      </c>
      <c r="I35" s="24">
        <v>8000</v>
      </c>
      <c r="J35" s="24">
        <v>4000</v>
      </c>
      <c r="K35" s="24">
        <v>4000</v>
      </c>
      <c r="L35" s="31"/>
      <c r="M35" s="31" t="s">
        <v>364</v>
      </c>
      <c r="N35" s="31" t="s">
        <v>299</v>
      </c>
      <c r="O35" s="187"/>
      <c r="P35" s="24">
        <v>81256.899999999994</v>
      </c>
      <c r="Q35" s="24">
        <v>145000</v>
      </c>
      <c r="R35" s="189" t="s">
        <v>245</v>
      </c>
      <c r="S35" s="24" t="s">
        <v>335</v>
      </c>
    </row>
    <row r="36" spans="1:19" ht="70.5" customHeight="1">
      <c r="A36" s="33">
        <f t="shared" si="2"/>
        <v>27</v>
      </c>
      <c r="B36" s="146" t="s">
        <v>181</v>
      </c>
      <c r="C36" s="146" t="s">
        <v>365</v>
      </c>
      <c r="D36" s="147" t="s">
        <v>183</v>
      </c>
      <c r="E36" s="147" t="s">
        <v>42</v>
      </c>
      <c r="F36" s="147">
        <v>40</v>
      </c>
      <c r="G36" s="147">
        <v>80</v>
      </c>
      <c r="H36" s="149">
        <v>8000</v>
      </c>
      <c r="I36" s="149">
        <v>8000</v>
      </c>
      <c r="J36" s="149">
        <v>7000</v>
      </c>
      <c r="K36" s="149">
        <v>1000</v>
      </c>
      <c r="L36" s="146"/>
      <c r="M36" s="146" t="s">
        <v>366</v>
      </c>
      <c r="N36" s="146" t="s">
        <v>302</v>
      </c>
      <c r="O36" s="151" t="s">
        <v>185</v>
      </c>
      <c r="P36" s="149">
        <v>8449.6</v>
      </c>
      <c r="Q36" s="149"/>
      <c r="R36" s="149" t="s">
        <v>180</v>
      </c>
      <c r="S36" s="149"/>
    </row>
    <row r="37" spans="1:19" ht="73.5" customHeight="1">
      <c r="A37" s="33">
        <f t="shared" si="2"/>
        <v>28</v>
      </c>
      <c r="B37" s="31" t="s">
        <v>367</v>
      </c>
      <c r="C37" s="146" t="s">
        <v>368</v>
      </c>
      <c r="D37" s="147" t="s">
        <v>369</v>
      </c>
      <c r="E37" s="32"/>
      <c r="F37" s="32"/>
      <c r="G37" s="147">
        <v>386</v>
      </c>
      <c r="H37" s="24">
        <v>50000</v>
      </c>
      <c r="I37" s="24">
        <v>50000</v>
      </c>
      <c r="J37" s="69"/>
      <c r="K37" s="24"/>
      <c r="L37" s="31"/>
      <c r="M37" s="31" t="s">
        <v>370</v>
      </c>
      <c r="N37" s="31" t="s">
        <v>371</v>
      </c>
      <c r="O37" s="190"/>
      <c r="P37" s="23">
        <v>610307.5</v>
      </c>
      <c r="Q37" s="24">
        <f>926000</f>
        <v>926000</v>
      </c>
      <c r="R37" s="189" t="s">
        <v>245</v>
      </c>
      <c r="S37" s="24"/>
    </row>
    <row r="38" spans="1:19" ht="19.5" customHeight="1">
      <c r="A38" s="175"/>
      <c r="B38" s="176"/>
      <c r="C38" s="379" t="s">
        <v>372</v>
      </c>
      <c r="D38" s="358"/>
      <c r="E38" s="178"/>
      <c r="F38" s="178"/>
      <c r="G38" s="179"/>
      <c r="H38" s="179"/>
      <c r="I38" s="179"/>
      <c r="J38" s="180"/>
      <c r="K38" s="179"/>
      <c r="L38" s="176"/>
      <c r="M38" s="176"/>
      <c r="N38" s="176"/>
      <c r="O38" s="181"/>
      <c r="P38" s="179"/>
      <c r="Q38" s="179"/>
      <c r="R38" s="179"/>
      <c r="S38" s="179"/>
    </row>
    <row r="39" spans="1:19" ht="73.5" customHeight="1">
      <c r="A39" s="33">
        <f>A37+1</f>
        <v>29</v>
      </c>
      <c r="B39" s="31" t="s">
        <v>211</v>
      </c>
      <c r="C39" s="31" t="s">
        <v>295</v>
      </c>
      <c r="D39" s="32" t="s">
        <v>213</v>
      </c>
      <c r="E39" s="32" t="s">
        <v>42</v>
      </c>
      <c r="F39" s="32"/>
      <c r="G39" s="32">
        <v>132</v>
      </c>
      <c r="H39" s="24">
        <v>21715.671999999999</v>
      </c>
      <c r="I39" s="24">
        <v>12000</v>
      </c>
      <c r="J39" s="24">
        <v>12000</v>
      </c>
      <c r="K39" s="24"/>
      <c r="L39" s="31"/>
      <c r="M39" s="31" t="s">
        <v>373</v>
      </c>
      <c r="N39" s="31" t="s">
        <v>333</v>
      </c>
      <c r="O39" s="191"/>
      <c r="P39" s="24">
        <v>4333.3</v>
      </c>
      <c r="Q39" s="24"/>
      <c r="R39" s="24" t="s">
        <v>180</v>
      </c>
      <c r="S39" s="24" t="s">
        <v>330</v>
      </c>
    </row>
    <row r="40" spans="1:19" ht="78.75" customHeight="1">
      <c r="A40" s="16">
        <f>A39+1</f>
        <v>30</v>
      </c>
      <c r="B40" s="152" t="s">
        <v>165</v>
      </c>
      <c r="C40" s="152" t="s">
        <v>246</v>
      </c>
      <c r="D40" s="153" t="s">
        <v>247</v>
      </c>
      <c r="E40" s="153" t="s">
        <v>42</v>
      </c>
      <c r="F40" s="153"/>
      <c r="G40" s="147">
        <v>405</v>
      </c>
      <c r="H40" s="155"/>
      <c r="I40" s="155"/>
      <c r="J40" s="155"/>
      <c r="K40" s="155"/>
      <c r="L40" s="159"/>
      <c r="M40" s="152" t="s">
        <v>374</v>
      </c>
      <c r="N40" s="152" t="s">
        <v>375</v>
      </c>
      <c r="O40" s="159"/>
      <c r="P40" s="29">
        <v>68436.2</v>
      </c>
      <c r="Q40" s="29">
        <v>117000</v>
      </c>
      <c r="R40" s="144" t="s">
        <v>245</v>
      </c>
      <c r="S40" s="144" t="s">
        <v>362</v>
      </c>
    </row>
    <row r="41" spans="1:19" ht="58.5" customHeight="1">
      <c r="A41" s="16">
        <f>A40+1</f>
        <v>31</v>
      </c>
      <c r="B41" s="152" t="s">
        <v>241</v>
      </c>
      <c r="C41" s="152" t="s">
        <v>242</v>
      </c>
      <c r="D41" s="153" t="s">
        <v>243</v>
      </c>
      <c r="E41" s="159"/>
      <c r="F41" s="153"/>
      <c r="G41" s="147">
        <v>240</v>
      </c>
      <c r="H41" s="155"/>
      <c r="I41" s="155"/>
      <c r="J41" s="155"/>
      <c r="K41" s="155"/>
      <c r="L41" s="152"/>
      <c r="M41" s="26" t="s">
        <v>376</v>
      </c>
      <c r="N41" s="152" t="s">
        <v>310</v>
      </c>
      <c r="O41" s="159"/>
      <c r="P41" s="29">
        <v>7607.1</v>
      </c>
      <c r="Q41" s="155"/>
      <c r="R41" s="144" t="s">
        <v>245</v>
      </c>
      <c r="S41" s="144" t="s">
        <v>362</v>
      </c>
    </row>
    <row r="42" spans="1:19" ht="54.75" customHeight="1">
      <c r="A42" s="16">
        <f>A41+1</f>
        <v>32</v>
      </c>
      <c r="B42" s="152" t="s">
        <v>377</v>
      </c>
      <c r="C42" s="152" t="s">
        <v>378</v>
      </c>
      <c r="D42" s="147" t="s">
        <v>183</v>
      </c>
      <c r="E42" s="192"/>
      <c r="F42" s="193"/>
      <c r="G42" s="27">
        <v>40</v>
      </c>
      <c r="H42" s="192"/>
      <c r="I42" s="192"/>
      <c r="J42" s="192"/>
      <c r="K42" s="192"/>
      <c r="L42" s="192"/>
      <c r="M42" s="26" t="s">
        <v>379</v>
      </c>
      <c r="N42" s="152" t="s">
        <v>380</v>
      </c>
      <c r="O42" s="192"/>
      <c r="P42" s="29">
        <v>2372.3000000000002</v>
      </c>
      <c r="Q42" s="192"/>
      <c r="R42" s="24" t="s">
        <v>180</v>
      </c>
      <c r="S42" s="144" t="s">
        <v>381</v>
      </c>
    </row>
    <row r="43" spans="1:19" ht="15.75" customHeight="1">
      <c r="A43" s="166"/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</row>
    <row r="44" spans="1:19" ht="15.75" customHeight="1">
      <c r="A44" s="166"/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</row>
    <row r="45" spans="1:19" ht="15.75" customHeight="1">
      <c r="A45" s="166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</row>
    <row r="46" spans="1:19" ht="15.75" customHeight="1">
      <c r="A46" s="166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</row>
    <row r="47" spans="1:19" ht="15.75" customHeight="1">
      <c r="A47" s="166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</row>
    <row r="48" spans="1:19" ht="15.75" customHeight="1">
      <c r="A48" s="166"/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</row>
    <row r="49" spans="1:19" ht="15.75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</row>
    <row r="50" spans="1:19" ht="15.75" customHeigh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</row>
    <row r="51" spans="1:19" ht="15.75" customHeigh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</row>
    <row r="52" spans="1:19" ht="15.75" customHeight="1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</row>
    <row r="53" spans="1:19" ht="15.75" customHeight="1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</row>
    <row r="54" spans="1:19" ht="15.75" customHeight="1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</row>
    <row r="55" spans="1:19" ht="15.75" customHeight="1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</row>
    <row r="56" spans="1:19" ht="15.75" customHeight="1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</row>
    <row r="57" spans="1:19" ht="15.75" customHeight="1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</row>
    <row r="58" spans="1:19" ht="15.75" customHeight="1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</row>
    <row r="59" spans="1:19" ht="15.75" customHeight="1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</row>
    <row r="60" spans="1:19" ht="15.75" customHeight="1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</row>
    <row r="61" spans="1:19" ht="15.75" customHeight="1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</row>
    <row r="62" spans="1:19" ht="15.75" customHeight="1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</row>
    <row r="63" spans="1:19" ht="15.75" customHeight="1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</row>
    <row r="64" spans="1:19" ht="15.75" customHeight="1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</row>
    <row r="65" spans="1:19" ht="15.75" customHeight="1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</row>
    <row r="66" spans="1:19" ht="15.75" customHeight="1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</row>
    <row r="67" spans="1:19" ht="15.75" customHeight="1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</row>
    <row r="68" spans="1:19" ht="15.75" customHeight="1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</row>
    <row r="69" spans="1:19" ht="15.75" customHeight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</row>
    <row r="70" spans="1:19" ht="15.75" customHeight="1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</row>
    <row r="71" spans="1:19" ht="15.75" customHeight="1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</row>
    <row r="72" spans="1:19" ht="15.75" customHeight="1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</row>
    <row r="73" spans="1:19" ht="15.75" customHeight="1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</row>
    <row r="74" spans="1:19" ht="15.75" customHeight="1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</row>
    <row r="75" spans="1:19" ht="15.75" customHeight="1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</row>
    <row r="76" spans="1:19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</row>
    <row r="77" spans="1:19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</row>
    <row r="78" spans="1:19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</row>
    <row r="79" spans="1:19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</row>
    <row r="80" spans="1:19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</row>
    <row r="81" spans="1:19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</row>
    <row r="82" spans="1:19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</row>
    <row r="83" spans="1:19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</row>
    <row r="84" spans="1:19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</row>
    <row r="85" spans="1:19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</row>
    <row r="86" spans="1:19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</row>
    <row r="87" spans="1:19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</row>
    <row r="88" spans="1:19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</row>
    <row r="89" spans="1:19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</row>
    <row r="90" spans="1:19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</row>
    <row r="91" spans="1:19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</row>
    <row r="92" spans="1:19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</row>
    <row r="93" spans="1:19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</row>
    <row r="94" spans="1:19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</row>
    <row r="95" spans="1:19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</row>
    <row r="96" spans="1:19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</row>
    <row r="97" spans="1:19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</row>
    <row r="98" spans="1:19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</row>
    <row r="99" spans="1:19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</row>
    <row r="100" spans="1:19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</row>
    <row r="101" spans="1:19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</row>
    <row r="102" spans="1:19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</row>
    <row r="103" spans="1:19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</row>
    <row r="104" spans="1:19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</row>
    <row r="105" spans="1:19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</row>
    <row r="106" spans="1:19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</row>
    <row r="107" spans="1:19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</row>
    <row r="108" spans="1:19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</row>
    <row r="109" spans="1:19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</row>
    <row r="110" spans="1:19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</row>
    <row r="111" spans="1:19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</row>
    <row r="112" spans="1:19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</row>
    <row r="113" spans="1:19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</row>
    <row r="114" spans="1:19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</row>
    <row r="115" spans="1:19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</row>
    <row r="116" spans="1:19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</row>
    <row r="117" spans="1:19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</row>
    <row r="118" spans="1:19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</row>
    <row r="119" spans="1:19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</row>
    <row r="120" spans="1:19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</row>
    <row r="121" spans="1:19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</row>
    <row r="122" spans="1:19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</row>
    <row r="123" spans="1:19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</row>
    <row r="124" spans="1:19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</row>
    <row r="125" spans="1:19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</row>
    <row r="126" spans="1:19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</row>
    <row r="127" spans="1:19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</row>
    <row r="128" spans="1:19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</row>
    <row r="129" spans="1:19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</row>
    <row r="130" spans="1:19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</row>
    <row r="131" spans="1:19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</row>
    <row r="132" spans="1:19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  <c r="R132" s="166"/>
      <c r="S132" s="166"/>
    </row>
    <row r="133" spans="1:19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</row>
    <row r="134" spans="1:19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P134" s="166"/>
      <c r="Q134" s="166"/>
      <c r="R134" s="166"/>
      <c r="S134" s="166"/>
    </row>
    <row r="135" spans="1:19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</row>
    <row r="136" spans="1:19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</row>
    <row r="137" spans="1:19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66"/>
      <c r="S137" s="166"/>
    </row>
    <row r="138" spans="1:19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P138" s="166"/>
      <c r="Q138" s="166"/>
      <c r="R138" s="166"/>
      <c r="S138" s="166"/>
    </row>
    <row r="139" spans="1:19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P139" s="166"/>
      <c r="Q139" s="166"/>
      <c r="R139" s="166"/>
      <c r="S139" s="166"/>
    </row>
    <row r="140" spans="1:19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</row>
    <row r="141" spans="1:19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P141" s="166"/>
      <c r="Q141" s="166"/>
      <c r="R141" s="166"/>
      <c r="S141" s="166"/>
    </row>
    <row r="142" spans="1:19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</row>
    <row r="143" spans="1:19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</row>
    <row r="144" spans="1:19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</row>
    <row r="145" spans="1:19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</row>
    <row r="146" spans="1:19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</row>
    <row r="147" spans="1:19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</row>
    <row r="148" spans="1:19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</row>
    <row r="149" spans="1:19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</row>
    <row r="150" spans="1:19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</row>
    <row r="151" spans="1:19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</row>
    <row r="152" spans="1:19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</row>
    <row r="153" spans="1:19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</row>
    <row r="154" spans="1:19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</row>
    <row r="155" spans="1:19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</row>
    <row r="156" spans="1:19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</row>
    <row r="157" spans="1:19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</row>
    <row r="158" spans="1:19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</row>
    <row r="159" spans="1:19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</row>
    <row r="160" spans="1:19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</row>
    <row r="161" spans="1:19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</row>
    <row r="162" spans="1:19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</row>
    <row r="163" spans="1:19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</row>
    <row r="164" spans="1:19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</row>
    <row r="165" spans="1:19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</row>
    <row r="166" spans="1:19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</row>
    <row r="167" spans="1:19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</row>
    <row r="168" spans="1:19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</row>
    <row r="169" spans="1:19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</row>
    <row r="170" spans="1:19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</row>
    <row r="171" spans="1:19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</row>
    <row r="172" spans="1:19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</row>
    <row r="173" spans="1:19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</row>
    <row r="174" spans="1:19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</row>
    <row r="175" spans="1:19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</row>
    <row r="176" spans="1:19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</row>
    <row r="177" spans="1:19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</row>
    <row r="178" spans="1:19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</row>
    <row r="179" spans="1:19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</row>
    <row r="180" spans="1:19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</row>
    <row r="181" spans="1:19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</row>
    <row r="182" spans="1:19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</row>
    <row r="183" spans="1:19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</row>
    <row r="184" spans="1:19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</row>
    <row r="185" spans="1:19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</row>
    <row r="193" spans="1:19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</row>
    <row r="194" spans="1:19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</row>
    <row r="195" spans="1:19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</row>
    <row r="196" spans="1:19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</row>
    <row r="197" spans="1:19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</row>
    <row r="198" spans="1:19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</row>
    <row r="199" spans="1:19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</row>
    <row r="200" spans="1:19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</row>
    <row r="201" spans="1:19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</row>
    <row r="202" spans="1:19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</row>
    <row r="203" spans="1:19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</row>
    <row r="204" spans="1:19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</row>
    <row r="205" spans="1:19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</row>
    <row r="206" spans="1:19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</row>
    <row r="207" spans="1:19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66"/>
      <c r="R207" s="166"/>
      <c r="S207" s="166"/>
    </row>
    <row r="208" spans="1:19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</row>
    <row r="209" spans="1:19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</row>
    <row r="210" spans="1:19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</row>
    <row r="211" spans="1:19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</row>
    <row r="212" spans="1:19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</row>
    <row r="213" spans="1:19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</row>
    <row r="214" spans="1:19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</row>
    <row r="215" spans="1:19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66"/>
      <c r="S215" s="166"/>
    </row>
    <row r="216" spans="1:19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</row>
    <row r="217" spans="1:19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  <c r="S217" s="166"/>
    </row>
    <row r="218" spans="1:19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</row>
    <row r="219" spans="1:19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166"/>
      <c r="S219" s="166"/>
    </row>
    <row r="220" spans="1:19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</row>
    <row r="221" spans="1:19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</row>
    <row r="222" spans="1:19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</row>
    <row r="223" spans="1:19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</row>
    <row r="224" spans="1:19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</row>
    <row r="225" spans="1:19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</row>
    <row r="226" spans="1:19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</row>
    <row r="227" spans="1:19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</row>
    <row r="228" spans="1:19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</row>
    <row r="229" spans="1:19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</row>
    <row r="230" spans="1:19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</row>
    <row r="231" spans="1:19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166"/>
      <c r="R231" s="166"/>
      <c r="S231" s="166"/>
    </row>
    <row r="232" spans="1:19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</row>
    <row r="233" spans="1:19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</row>
    <row r="234" spans="1:19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</row>
    <row r="235" spans="1:19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</row>
    <row r="236" spans="1:19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</row>
    <row r="237" spans="1:19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</row>
    <row r="238" spans="1:19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</row>
    <row r="239" spans="1:19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</row>
    <row r="240" spans="1:19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</row>
    <row r="241" spans="1:19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</row>
    <row r="242" spans="1:19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</row>
    <row r="243" spans="1:19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</row>
    <row r="244" spans="1:19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  <c r="P244" s="166"/>
      <c r="Q244" s="166"/>
      <c r="R244" s="166"/>
      <c r="S244" s="166"/>
    </row>
    <row r="245" spans="1:19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</row>
    <row r="246" spans="1:19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</row>
    <row r="247" spans="1:19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</row>
    <row r="248" spans="1:19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</row>
    <row r="249" spans="1:19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</row>
    <row r="250" spans="1:19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</row>
    <row r="251" spans="1:19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  <c r="Q251" s="166"/>
      <c r="R251" s="166"/>
      <c r="S251" s="166"/>
    </row>
    <row r="252" spans="1:19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</row>
    <row r="253" spans="1:19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</row>
    <row r="254" spans="1:19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</row>
    <row r="255" spans="1:19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</row>
    <row r="256" spans="1:19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</row>
    <row r="257" spans="1:19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</row>
    <row r="258" spans="1:19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  <c r="O258" s="166"/>
      <c r="P258" s="166"/>
      <c r="Q258" s="166"/>
      <c r="R258" s="166"/>
      <c r="S258" s="166"/>
    </row>
    <row r="259" spans="1:19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166"/>
      <c r="L259" s="166"/>
      <c r="M259" s="166"/>
      <c r="N259" s="166"/>
      <c r="O259" s="166"/>
      <c r="P259" s="166"/>
      <c r="Q259" s="166"/>
      <c r="R259" s="166"/>
      <c r="S259" s="166"/>
    </row>
    <row r="260" spans="1:19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</row>
    <row r="261" spans="1:19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/>
      <c r="Q261" s="166"/>
      <c r="R261" s="166"/>
      <c r="S261" s="166"/>
    </row>
    <row r="262" spans="1:19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166"/>
      <c r="L262" s="166"/>
      <c r="M262" s="166"/>
      <c r="N262" s="166"/>
      <c r="O262" s="166"/>
      <c r="P262" s="166"/>
      <c r="Q262" s="166"/>
      <c r="R262" s="166"/>
      <c r="S262" s="166"/>
    </row>
    <row r="263" spans="1:19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</row>
    <row r="264" spans="1:19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</row>
    <row r="265" spans="1:19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</row>
    <row r="266" spans="1:19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166"/>
      <c r="L266" s="166"/>
      <c r="M266" s="166"/>
      <c r="N266" s="166"/>
      <c r="O266" s="166"/>
      <c r="P266" s="166"/>
      <c r="Q266" s="166"/>
      <c r="R266" s="166"/>
      <c r="S266" s="166"/>
    </row>
    <row r="267" spans="1:19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6"/>
      <c r="S267" s="166"/>
    </row>
    <row r="268" spans="1:19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166"/>
      <c r="L268" s="166"/>
      <c r="M268" s="166"/>
      <c r="N268" s="166"/>
      <c r="O268" s="166"/>
      <c r="P268" s="166"/>
      <c r="Q268" s="166"/>
      <c r="R268" s="166"/>
      <c r="S268" s="166"/>
    </row>
    <row r="269" spans="1:19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66"/>
      <c r="S269" s="166"/>
    </row>
    <row r="270" spans="1:19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  <c r="P270" s="166"/>
      <c r="Q270" s="166"/>
      <c r="R270" s="166"/>
      <c r="S270" s="166"/>
    </row>
    <row r="271" spans="1:19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</row>
    <row r="272" spans="1:19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</row>
    <row r="273" spans="1:19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66"/>
      <c r="S273" s="166"/>
    </row>
    <row r="274" spans="1:19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</row>
    <row r="275" spans="1:19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</row>
    <row r="276" spans="1:19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</row>
    <row r="277" spans="1:19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</row>
    <row r="278" spans="1:19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</row>
    <row r="279" spans="1:19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</row>
    <row r="280" spans="1:19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</row>
    <row r="281" spans="1:19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</row>
    <row r="282" spans="1:19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</row>
    <row r="283" spans="1:19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</row>
    <row r="284" spans="1:19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</row>
    <row r="285" spans="1:19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</row>
    <row r="286" spans="1:19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</row>
    <row r="287" spans="1:19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</row>
    <row r="288" spans="1:19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</row>
    <row r="289" spans="1:19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</row>
    <row r="290" spans="1:19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</row>
    <row r="291" spans="1:19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  <c r="O291" s="166"/>
      <c r="P291" s="166"/>
      <c r="Q291" s="166"/>
      <c r="R291" s="166"/>
      <c r="S291" s="166"/>
    </row>
    <row r="292" spans="1:19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</row>
    <row r="293" spans="1:19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</row>
    <row r="294" spans="1:19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</row>
    <row r="295" spans="1:19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</row>
    <row r="296" spans="1:19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</row>
    <row r="297" spans="1:19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</row>
    <row r="298" spans="1:19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166"/>
      <c r="L298" s="166"/>
      <c r="M298" s="166"/>
      <c r="N298" s="166"/>
      <c r="O298" s="166"/>
      <c r="P298" s="166"/>
      <c r="Q298" s="166"/>
      <c r="R298" s="166"/>
      <c r="S298" s="166"/>
    </row>
    <row r="299" spans="1:19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166"/>
      <c r="L299" s="166"/>
      <c r="M299" s="166"/>
      <c r="N299" s="166"/>
      <c r="O299" s="166"/>
      <c r="P299" s="166"/>
      <c r="Q299" s="166"/>
      <c r="R299" s="166"/>
      <c r="S299" s="166"/>
    </row>
    <row r="300" spans="1:19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166"/>
      <c r="L300" s="166"/>
      <c r="M300" s="166"/>
      <c r="N300" s="166"/>
      <c r="O300" s="166"/>
      <c r="P300" s="166"/>
      <c r="Q300" s="166"/>
      <c r="R300" s="166"/>
      <c r="S300" s="166"/>
    </row>
    <row r="301" spans="1:19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  <c r="S301" s="166"/>
    </row>
    <row r="302" spans="1:19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166"/>
      <c r="L302" s="166"/>
      <c r="M302" s="166"/>
      <c r="N302" s="166"/>
      <c r="O302" s="166"/>
      <c r="P302" s="166"/>
      <c r="Q302" s="166"/>
      <c r="R302" s="166"/>
      <c r="S302" s="166"/>
    </row>
    <row r="303" spans="1:19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166"/>
      <c r="L303" s="166"/>
      <c r="M303" s="166"/>
      <c r="N303" s="166"/>
      <c r="O303" s="166"/>
      <c r="P303" s="166"/>
      <c r="Q303" s="166"/>
      <c r="R303" s="166"/>
      <c r="S303" s="166"/>
    </row>
    <row r="304" spans="1:19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  <c r="P304" s="166"/>
      <c r="Q304" s="166"/>
      <c r="R304" s="166"/>
      <c r="S304" s="166"/>
    </row>
    <row r="305" spans="1:19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</row>
    <row r="306" spans="1:19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</row>
    <row r="307" spans="1:19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166"/>
      <c r="L307" s="166"/>
      <c r="M307" s="166"/>
      <c r="N307" s="166"/>
      <c r="O307" s="166"/>
      <c r="P307" s="166"/>
      <c r="Q307" s="166"/>
      <c r="R307" s="166"/>
      <c r="S307" s="166"/>
    </row>
    <row r="308" spans="1:19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</row>
    <row r="309" spans="1:19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</row>
    <row r="310" spans="1:19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</row>
    <row r="311" spans="1:19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166"/>
      <c r="L311" s="166"/>
      <c r="M311" s="166"/>
      <c r="N311" s="166"/>
      <c r="O311" s="166"/>
      <c r="P311" s="166"/>
      <c r="Q311" s="166"/>
      <c r="R311" s="166"/>
      <c r="S311" s="166"/>
    </row>
    <row r="312" spans="1:19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166"/>
      <c r="L312" s="166"/>
      <c r="M312" s="166"/>
      <c r="N312" s="166"/>
      <c r="O312" s="166"/>
      <c r="P312" s="166"/>
      <c r="Q312" s="166"/>
      <c r="R312" s="166"/>
      <c r="S312" s="166"/>
    </row>
    <row r="313" spans="1:19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166"/>
      <c r="L313" s="166"/>
      <c r="M313" s="166"/>
      <c r="N313" s="166"/>
      <c r="O313" s="166"/>
      <c r="P313" s="166"/>
      <c r="Q313" s="166"/>
      <c r="R313" s="166"/>
      <c r="S313" s="166"/>
    </row>
    <row r="314" spans="1:19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</row>
    <row r="315" spans="1:19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166"/>
      <c r="L315" s="166"/>
      <c r="M315" s="166"/>
      <c r="N315" s="166"/>
      <c r="O315" s="166"/>
      <c r="P315" s="166"/>
      <c r="Q315" s="166"/>
      <c r="R315" s="166"/>
      <c r="S315" s="166"/>
    </row>
    <row r="316" spans="1:19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166"/>
      <c r="L316" s="166"/>
      <c r="M316" s="166"/>
      <c r="N316" s="166"/>
      <c r="O316" s="166"/>
      <c r="P316" s="166"/>
      <c r="Q316" s="166"/>
      <c r="R316" s="166"/>
      <c r="S316" s="166"/>
    </row>
    <row r="317" spans="1:19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166"/>
      <c r="L317" s="166"/>
      <c r="M317" s="166"/>
      <c r="N317" s="166"/>
      <c r="O317" s="166"/>
      <c r="P317" s="166"/>
      <c r="Q317" s="166"/>
      <c r="R317" s="166"/>
      <c r="S317" s="166"/>
    </row>
    <row r="318" spans="1:19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166"/>
      <c r="L318" s="166"/>
      <c r="M318" s="166"/>
      <c r="N318" s="166"/>
      <c r="O318" s="166"/>
      <c r="P318" s="166"/>
      <c r="Q318" s="166"/>
      <c r="R318" s="166"/>
      <c r="S318" s="166"/>
    </row>
    <row r="319" spans="1:19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166"/>
      <c r="L319" s="166"/>
      <c r="M319" s="166"/>
      <c r="N319" s="166"/>
      <c r="O319" s="166"/>
      <c r="P319" s="166"/>
      <c r="Q319" s="166"/>
      <c r="R319" s="166"/>
      <c r="S319" s="166"/>
    </row>
    <row r="320" spans="1:19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166"/>
      <c r="L320" s="166"/>
      <c r="M320" s="166"/>
      <c r="N320" s="166"/>
      <c r="O320" s="166"/>
      <c r="P320" s="166"/>
      <c r="Q320" s="166"/>
      <c r="R320" s="166"/>
      <c r="S320" s="166"/>
    </row>
    <row r="321" spans="1:19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166"/>
      <c r="L321" s="166"/>
      <c r="M321" s="166"/>
      <c r="N321" s="166"/>
      <c r="O321" s="166"/>
      <c r="P321" s="166"/>
      <c r="Q321" s="166"/>
      <c r="R321" s="166"/>
      <c r="S321" s="166"/>
    </row>
    <row r="322" spans="1:19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166"/>
      <c r="L322" s="166"/>
      <c r="M322" s="166"/>
      <c r="N322" s="166"/>
      <c r="O322" s="166"/>
      <c r="P322" s="166"/>
      <c r="Q322" s="166"/>
      <c r="R322" s="166"/>
      <c r="S322" s="166"/>
    </row>
    <row r="323" spans="1:19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166"/>
      <c r="L323" s="166"/>
      <c r="M323" s="166"/>
      <c r="N323" s="166"/>
      <c r="O323" s="166"/>
      <c r="P323" s="166"/>
      <c r="Q323" s="166"/>
      <c r="R323" s="166"/>
      <c r="S323" s="166"/>
    </row>
    <row r="324" spans="1:19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</row>
    <row r="325" spans="1:19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</row>
    <row r="326" spans="1:19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166"/>
      <c r="L326" s="166"/>
      <c r="M326" s="166"/>
      <c r="N326" s="166"/>
      <c r="O326" s="166"/>
      <c r="P326" s="166"/>
      <c r="Q326" s="166"/>
      <c r="R326" s="166"/>
      <c r="S326" s="166"/>
    </row>
    <row r="327" spans="1:19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166"/>
      <c r="L327" s="166"/>
      <c r="M327" s="166"/>
      <c r="N327" s="166"/>
      <c r="O327" s="166"/>
      <c r="P327" s="166"/>
      <c r="Q327" s="166"/>
      <c r="R327" s="166"/>
      <c r="S327" s="166"/>
    </row>
    <row r="328" spans="1:19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166"/>
      <c r="L328" s="166"/>
      <c r="M328" s="166"/>
      <c r="N328" s="166"/>
      <c r="O328" s="166"/>
      <c r="P328" s="166"/>
      <c r="Q328" s="166"/>
      <c r="R328" s="166"/>
      <c r="S328" s="166"/>
    </row>
    <row r="329" spans="1:19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166"/>
      <c r="L329" s="166"/>
      <c r="M329" s="166"/>
      <c r="N329" s="166"/>
      <c r="O329" s="166"/>
      <c r="P329" s="166"/>
      <c r="Q329" s="166"/>
      <c r="R329" s="166"/>
      <c r="S329" s="166"/>
    </row>
    <row r="330" spans="1:19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</row>
    <row r="331" spans="1:19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166"/>
      <c r="L331" s="166"/>
      <c r="M331" s="166"/>
      <c r="N331" s="166"/>
      <c r="O331" s="166"/>
      <c r="P331" s="166"/>
      <c r="Q331" s="166"/>
      <c r="R331" s="166"/>
      <c r="S331" s="166"/>
    </row>
    <row r="332" spans="1:19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166"/>
      <c r="L332" s="166"/>
      <c r="M332" s="166"/>
      <c r="N332" s="166"/>
      <c r="O332" s="166"/>
      <c r="P332" s="166"/>
      <c r="Q332" s="166"/>
      <c r="R332" s="166"/>
      <c r="S332" s="166"/>
    </row>
    <row r="333" spans="1:19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166"/>
      <c r="L333" s="166"/>
      <c r="M333" s="166"/>
      <c r="N333" s="166"/>
      <c r="O333" s="166"/>
      <c r="P333" s="166"/>
      <c r="Q333" s="166"/>
      <c r="R333" s="166"/>
      <c r="S333" s="166"/>
    </row>
    <row r="334" spans="1:19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166"/>
      <c r="L334" s="166"/>
      <c r="M334" s="166"/>
      <c r="N334" s="166"/>
      <c r="O334" s="166"/>
      <c r="P334" s="166"/>
      <c r="Q334" s="166"/>
      <c r="R334" s="166"/>
      <c r="S334" s="166"/>
    </row>
    <row r="335" spans="1:19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  <c r="P335" s="166"/>
      <c r="Q335" s="166"/>
      <c r="R335" s="166"/>
      <c r="S335" s="166"/>
    </row>
    <row r="336" spans="1:19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166"/>
      <c r="L336" s="166"/>
      <c r="M336" s="166"/>
      <c r="N336" s="166"/>
      <c r="O336" s="166"/>
      <c r="P336" s="166"/>
      <c r="Q336" s="166"/>
      <c r="R336" s="166"/>
      <c r="S336" s="166"/>
    </row>
    <row r="337" spans="1:19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166"/>
      <c r="L337" s="166"/>
      <c r="M337" s="166"/>
      <c r="N337" s="166"/>
      <c r="O337" s="166"/>
      <c r="P337" s="166"/>
      <c r="Q337" s="166"/>
      <c r="R337" s="166"/>
      <c r="S337" s="166"/>
    </row>
    <row r="338" spans="1:19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166"/>
      <c r="L338" s="166"/>
      <c r="M338" s="166"/>
      <c r="N338" s="166"/>
      <c r="O338" s="166"/>
      <c r="P338" s="166"/>
      <c r="Q338" s="166"/>
      <c r="R338" s="166"/>
      <c r="S338" s="166"/>
    </row>
    <row r="339" spans="1:19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166"/>
      <c r="L339" s="166"/>
      <c r="M339" s="166"/>
      <c r="N339" s="166"/>
      <c r="O339" s="166"/>
      <c r="P339" s="166"/>
      <c r="Q339" s="166"/>
      <c r="R339" s="166"/>
      <c r="S339" s="166"/>
    </row>
    <row r="340" spans="1:19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166"/>
      <c r="L340" s="166"/>
      <c r="M340" s="166"/>
      <c r="N340" s="166"/>
      <c r="O340" s="166"/>
      <c r="P340" s="166"/>
      <c r="Q340" s="166"/>
      <c r="R340" s="166"/>
      <c r="S340" s="166"/>
    </row>
    <row r="341" spans="1:19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166"/>
      <c r="L341" s="166"/>
      <c r="M341" s="166"/>
      <c r="N341" s="166"/>
      <c r="O341" s="166"/>
      <c r="P341" s="166"/>
      <c r="Q341" s="166"/>
      <c r="R341" s="166"/>
      <c r="S341" s="166"/>
    </row>
    <row r="342" spans="1:19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166"/>
      <c r="L342" s="166"/>
      <c r="M342" s="166"/>
      <c r="N342" s="166"/>
      <c r="O342" s="166"/>
      <c r="P342" s="166"/>
      <c r="Q342" s="166"/>
      <c r="R342" s="166"/>
      <c r="S342" s="166"/>
    </row>
    <row r="343" spans="1:19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166"/>
      <c r="L343" s="166"/>
      <c r="M343" s="166"/>
      <c r="N343" s="166"/>
      <c r="O343" s="166"/>
      <c r="P343" s="166"/>
      <c r="Q343" s="166"/>
      <c r="R343" s="166"/>
      <c r="S343" s="166"/>
    </row>
    <row r="344" spans="1:19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166"/>
      <c r="L344" s="166"/>
      <c r="M344" s="166"/>
      <c r="N344" s="166"/>
      <c r="O344" s="166"/>
      <c r="P344" s="166"/>
      <c r="Q344" s="166"/>
      <c r="R344" s="166"/>
      <c r="S344" s="166"/>
    </row>
    <row r="345" spans="1:19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166"/>
      <c r="L345" s="166"/>
      <c r="M345" s="166"/>
      <c r="N345" s="166"/>
      <c r="O345" s="166"/>
      <c r="P345" s="166"/>
      <c r="Q345" s="166"/>
      <c r="R345" s="166"/>
      <c r="S345" s="166"/>
    </row>
    <row r="346" spans="1:19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166"/>
      <c r="L346" s="166"/>
      <c r="M346" s="166"/>
      <c r="N346" s="166"/>
      <c r="O346" s="166"/>
      <c r="P346" s="166"/>
      <c r="Q346" s="166"/>
      <c r="R346" s="166"/>
      <c r="S346" s="166"/>
    </row>
    <row r="347" spans="1:19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166"/>
      <c r="L347" s="166"/>
      <c r="M347" s="166"/>
      <c r="N347" s="166"/>
      <c r="O347" s="166"/>
      <c r="P347" s="166"/>
      <c r="Q347" s="166"/>
      <c r="R347" s="166"/>
      <c r="S347" s="166"/>
    </row>
    <row r="348" spans="1:19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166"/>
      <c r="L348" s="166"/>
      <c r="M348" s="166"/>
      <c r="N348" s="166"/>
      <c r="O348" s="166"/>
      <c r="P348" s="166"/>
      <c r="Q348" s="166"/>
      <c r="R348" s="166"/>
      <c r="S348" s="166"/>
    </row>
    <row r="349" spans="1:19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166"/>
      <c r="L349" s="166"/>
      <c r="M349" s="166"/>
      <c r="N349" s="166"/>
      <c r="O349" s="166"/>
      <c r="P349" s="166"/>
      <c r="Q349" s="166"/>
      <c r="R349" s="166"/>
      <c r="S349" s="166"/>
    </row>
    <row r="350" spans="1:19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</row>
    <row r="351" spans="1:19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166"/>
      <c r="L351" s="166"/>
      <c r="M351" s="166"/>
      <c r="N351" s="166"/>
      <c r="O351" s="166"/>
      <c r="P351" s="166"/>
      <c r="Q351" s="166"/>
      <c r="R351" s="166"/>
      <c r="S351" s="166"/>
    </row>
    <row r="352" spans="1:19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166"/>
      <c r="L352" s="166"/>
      <c r="M352" s="166"/>
      <c r="N352" s="166"/>
      <c r="O352" s="166"/>
      <c r="P352" s="166"/>
      <c r="Q352" s="166"/>
      <c r="R352" s="166"/>
      <c r="S352" s="166"/>
    </row>
    <row r="353" spans="1:19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166"/>
      <c r="L353" s="166"/>
      <c r="M353" s="166"/>
      <c r="N353" s="166"/>
      <c r="O353" s="166"/>
      <c r="P353" s="166"/>
      <c r="Q353" s="166"/>
      <c r="R353" s="166"/>
      <c r="S353" s="166"/>
    </row>
    <row r="354" spans="1:19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166"/>
      <c r="L354" s="166"/>
      <c r="M354" s="166"/>
      <c r="N354" s="166"/>
      <c r="O354" s="166"/>
      <c r="P354" s="166"/>
      <c r="Q354" s="166"/>
      <c r="R354" s="166"/>
      <c r="S354" s="166"/>
    </row>
    <row r="355" spans="1:19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166"/>
      <c r="L355" s="166"/>
      <c r="M355" s="166"/>
      <c r="N355" s="166"/>
      <c r="O355" s="166"/>
      <c r="P355" s="166"/>
      <c r="Q355" s="166"/>
      <c r="R355" s="166"/>
      <c r="S355" s="166"/>
    </row>
    <row r="356" spans="1:19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166"/>
      <c r="L356" s="166"/>
      <c r="M356" s="166"/>
      <c r="N356" s="166"/>
      <c r="O356" s="166"/>
      <c r="P356" s="166"/>
      <c r="Q356" s="166"/>
      <c r="R356" s="166"/>
      <c r="S356" s="166"/>
    </row>
    <row r="357" spans="1:19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166"/>
      <c r="L357" s="166"/>
      <c r="M357" s="166"/>
      <c r="N357" s="166"/>
      <c r="O357" s="166"/>
      <c r="P357" s="166"/>
      <c r="Q357" s="166"/>
      <c r="R357" s="166"/>
      <c r="S357" s="166"/>
    </row>
    <row r="358" spans="1:19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166"/>
      <c r="L358" s="166"/>
      <c r="M358" s="166"/>
      <c r="N358" s="166"/>
      <c r="O358" s="166"/>
      <c r="P358" s="166"/>
      <c r="Q358" s="166"/>
      <c r="R358" s="166"/>
      <c r="S358" s="166"/>
    </row>
    <row r="359" spans="1:19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  <c r="R359" s="166"/>
      <c r="S359" s="166"/>
    </row>
    <row r="360" spans="1:19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166"/>
      <c r="L360" s="166"/>
      <c r="M360" s="166"/>
      <c r="N360" s="166"/>
      <c r="O360" s="166"/>
      <c r="P360" s="166"/>
      <c r="Q360" s="166"/>
      <c r="R360" s="166"/>
      <c r="S360" s="166"/>
    </row>
    <row r="361" spans="1:19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166"/>
      <c r="L361" s="166"/>
      <c r="M361" s="166"/>
      <c r="N361" s="166"/>
      <c r="O361" s="166"/>
      <c r="P361" s="166"/>
      <c r="Q361" s="166"/>
      <c r="R361" s="166"/>
      <c r="S361" s="166"/>
    </row>
    <row r="362" spans="1:19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166"/>
      <c r="L362" s="166"/>
      <c r="M362" s="166"/>
      <c r="N362" s="166"/>
      <c r="O362" s="166"/>
      <c r="P362" s="166"/>
      <c r="Q362" s="166"/>
      <c r="R362" s="166"/>
      <c r="S362" s="166"/>
    </row>
    <row r="363" spans="1:19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166"/>
      <c r="L363" s="166"/>
      <c r="M363" s="166"/>
      <c r="N363" s="166"/>
      <c r="O363" s="166"/>
      <c r="P363" s="166"/>
      <c r="Q363" s="166"/>
      <c r="R363" s="166"/>
      <c r="S363" s="166"/>
    </row>
    <row r="364" spans="1:19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  <c r="P364" s="166"/>
      <c r="Q364" s="166"/>
      <c r="R364" s="166"/>
      <c r="S364" s="166"/>
    </row>
    <row r="365" spans="1:19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166"/>
      <c r="L365" s="166"/>
      <c r="M365" s="166"/>
      <c r="N365" s="166"/>
      <c r="O365" s="166"/>
      <c r="P365" s="166"/>
      <c r="Q365" s="166"/>
      <c r="R365" s="166"/>
      <c r="S365" s="166"/>
    </row>
    <row r="366" spans="1:19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166"/>
      <c r="L366" s="166"/>
      <c r="M366" s="166"/>
      <c r="N366" s="166"/>
      <c r="O366" s="166"/>
      <c r="P366" s="166"/>
      <c r="Q366" s="166"/>
      <c r="R366" s="166"/>
      <c r="S366" s="166"/>
    </row>
    <row r="367" spans="1:19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166"/>
      <c r="L367" s="166"/>
      <c r="M367" s="166"/>
      <c r="N367" s="166"/>
      <c r="O367" s="166"/>
      <c r="P367" s="166"/>
      <c r="Q367" s="166"/>
      <c r="R367" s="166"/>
      <c r="S367" s="166"/>
    </row>
    <row r="368" spans="1:19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  <c r="O368" s="166"/>
      <c r="P368" s="166"/>
      <c r="Q368" s="166"/>
      <c r="R368" s="166"/>
      <c r="S368" s="166"/>
    </row>
    <row r="369" spans="1:19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</row>
    <row r="370" spans="1:19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166"/>
      <c r="L370" s="166"/>
      <c r="M370" s="166"/>
      <c r="N370" s="166"/>
      <c r="O370" s="166"/>
      <c r="P370" s="166"/>
      <c r="Q370" s="166"/>
      <c r="R370" s="166"/>
      <c r="S370" s="166"/>
    </row>
    <row r="371" spans="1:19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166"/>
      <c r="L371" s="166"/>
      <c r="M371" s="166"/>
      <c r="N371" s="166"/>
      <c r="O371" s="166"/>
      <c r="P371" s="166"/>
      <c r="Q371" s="166"/>
      <c r="R371" s="166"/>
      <c r="S371" s="166"/>
    </row>
    <row r="372" spans="1:19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  <c r="Q372" s="166"/>
      <c r="R372" s="166"/>
      <c r="S372" s="166"/>
    </row>
    <row r="373" spans="1:19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166"/>
      <c r="L373" s="166"/>
      <c r="M373" s="166"/>
      <c r="N373" s="166"/>
      <c r="O373" s="166"/>
      <c r="P373" s="166"/>
      <c r="Q373" s="166"/>
      <c r="R373" s="166"/>
      <c r="S373" s="166"/>
    </row>
    <row r="374" spans="1:19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</row>
    <row r="375" spans="1:19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166"/>
      <c r="L375" s="166"/>
      <c r="M375" s="166"/>
      <c r="N375" s="166"/>
      <c r="O375" s="166"/>
      <c r="P375" s="166"/>
      <c r="Q375" s="166"/>
      <c r="R375" s="166"/>
      <c r="S375" s="166"/>
    </row>
    <row r="376" spans="1:19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166"/>
      <c r="L376" s="166"/>
      <c r="M376" s="166"/>
      <c r="N376" s="166"/>
      <c r="O376" s="166"/>
      <c r="P376" s="166"/>
      <c r="Q376" s="166"/>
      <c r="R376" s="166"/>
      <c r="S376" s="166"/>
    </row>
    <row r="377" spans="1:19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166"/>
      <c r="L377" s="166"/>
      <c r="M377" s="166"/>
      <c r="N377" s="166"/>
      <c r="O377" s="166"/>
      <c r="P377" s="166"/>
      <c r="Q377" s="166"/>
      <c r="R377" s="166"/>
      <c r="S377" s="166"/>
    </row>
    <row r="378" spans="1:19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166"/>
      <c r="L378" s="166"/>
      <c r="M378" s="166"/>
      <c r="N378" s="166"/>
      <c r="O378" s="166"/>
      <c r="P378" s="166"/>
      <c r="Q378" s="166"/>
      <c r="R378" s="166"/>
      <c r="S378" s="166"/>
    </row>
    <row r="379" spans="1:19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166"/>
      <c r="L379" s="166"/>
      <c r="M379" s="166"/>
      <c r="N379" s="166"/>
      <c r="O379" s="166"/>
      <c r="P379" s="166"/>
      <c r="Q379" s="166"/>
      <c r="R379" s="166"/>
      <c r="S379" s="166"/>
    </row>
    <row r="380" spans="1:19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166"/>
      <c r="L380" s="166"/>
      <c r="M380" s="166"/>
      <c r="N380" s="166"/>
      <c r="O380" s="166"/>
      <c r="P380" s="166"/>
      <c r="Q380" s="166"/>
      <c r="R380" s="166"/>
      <c r="S380" s="166"/>
    </row>
    <row r="381" spans="1:19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166"/>
      <c r="L381" s="166"/>
      <c r="M381" s="166"/>
      <c r="N381" s="166"/>
      <c r="O381" s="166"/>
      <c r="P381" s="166"/>
      <c r="Q381" s="166"/>
      <c r="R381" s="166"/>
      <c r="S381" s="166"/>
    </row>
    <row r="382" spans="1:19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166"/>
      <c r="L382" s="166"/>
      <c r="M382" s="166"/>
      <c r="N382" s="166"/>
      <c r="O382" s="166"/>
      <c r="P382" s="166"/>
      <c r="Q382" s="166"/>
      <c r="R382" s="166"/>
      <c r="S382" s="166"/>
    </row>
    <row r="383" spans="1:19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166"/>
      <c r="L383" s="166"/>
      <c r="M383" s="166"/>
      <c r="N383" s="166"/>
      <c r="O383" s="166"/>
      <c r="P383" s="166"/>
      <c r="Q383" s="166"/>
      <c r="R383" s="166"/>
      <c r="S383" s="166"/>
    </row>
    <row r="384" spans="1:19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166"/>
      <c r="L384" s="166"/>
      <c r="M384" s="166"/>
      <c r="N384" s="166"/>
      <c r="O384" s="166"/>
      <c r="P384" s="166"/>
      <c r="Q384" s="166"/>
      <c r="R384" s="166"/>
      <c r="S384" s="166"/>
    </row>
    <row r="385" spans="1:19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166"/>
      <c r="L385" s="166"/>
      <c r="M385" s="166"/>
      <c r="N385" s="166"/>
      <c r="O385" s="166"/>
      <c r="P385" s="166"/>
      <c r="Q385" s="166"/>
      <c r="R385" s="166"/>
      <c r="S385" s="166"/>
    </row>
    <row r="386" spans="1:19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166"/>
      <c r="L386" s="166"/>
      <c r="M386" s="166"/>
      <c r="N386" s="166"/>
      <c r="O386" s="166"/>
      <c r="P386" s="166"/>
      <c r="Q386" s="166"/>
      <c r="R386" s="166"/>
      <c r="S386" s="166"/>
    </row>
    <row r="387" spans="1:19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166"/>
      <c r="L387" s="166"/>
      <c r="M387" s="166"/>
      <c r="N387" s="166"/>
      <c r="O387" s="166"/>
      <c r="P387" s="166"/>
      <c r="Q387" s="166"/>
      <c r="R387" s="166"/>
      <c r="S387" s="166"/>
    </row>
    <row r="388" spans="1:19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166"/>
      <c r="L388" s="166"/>
      <c r="M388" s="166"/>
      <c r="N388" s="166"/>
      <c r="O388" s="166"/>
      <c r="P388" s="166"/>
      <c r="Q388" s="166"/>
      <c r="R388" s="166"/>
      <c r="S388" s="166"/>
    </row>
    <row r="389" spans="1:19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166"/>
      <c r="L389" s="166"/>
      <c r="M389" s="166"/>
      <c r="N389" s="166"/>
      <c r="O389" s="166"/>
      <c r="P389" s="166"/>
      <c r="Q389" s="166"/>
      <c r="R389" s="166"/>
      <c r="S389" s="166"/>
    </row>
    <row r="390" spans="1:19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166"/>
      <c r="L390" s="166"/>
      <c r="M390" s="166"/>
      <c r="N390" s="166"/>
      <c r="O390" s="166"/>
      <c r="P390" s="166"/>
      <c r="Q390" s="166"/>
      <c r="R390" s="166"/>
      <c r="S390" s="166"/>
    </row>
    <row r="391" spans="1:19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166"/>
      <c r="L391" s="166"/>
      <c r="M391" s="166"/>
      <c r="N391" s="166"/>
      <c r="O391" s="166"/>
      <c r="P391" s="166"/>
      <c r="Q391" s="166"/>
      <c r="R391" s="166"/>
      <c r="S391" s="166"/>
    </row>
    <row r="392" spans="1:19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166"/>
      <c r="L392" s="166"/>
      <c r="M392" s="166"/>
      <c r="N392" s="166"/>
      <c r="O392" s="166"/>
      <c r="P392" s="166"/>
      <c r="Q392" s="166"/>
      <c r="R392" s="166"/>
      <c r="S392" s="166"/>
    </row>
    <row r="393" spans="1:19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  <c r="P393" s="166"/>
      <c r="Q393" s="166"/>
      <c r="R393" s="166"/>
      <c r="S393" s="166"/>
    </row>
    <row r="394" spans="1:19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166"/>
      <c r="L394" s="166"/>
      <c r="M394" s="166"/>
      <c r="N394" s="166"/>
      <c r="O394" s="166"/>
      <c r="P394" s="166"/>
      <c r="Q394" s="166"/>
      <c r="R394" s="166"/>
      <c r="S394" s="166"/>
    </row>
    <row r="395" spans="1:19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166"/>
      <c r="L395" s="166"/>
      <c r="M395" s="166"/>
      <c r="N395" s="166"/>
      <c r="O395" s="166"/>
      <c r="P395" s="166"/>
      <c r="Q395" s="166"/>
      <c r="R395" s="166"/>
      <c r="S395" s="166"/>
    </row>
    <row r="396" spans="1:19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166"/>
      <c r="L396" s="166"/>
      <c r="M396" s="166"/>
      <c r="N396" s="166"/>
      <c r="O396" s="166"/>
      <c r="P396" s="166"/>
      <c r="Q396" s="166"/>
      <c r="R396" s="166"/>
      <c r="S396" s="166"/>
    </row>
    <row r="397" spans="1:19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166"/>
      <c r="L397" s="166"/>
      <c r="M397" s="166"/>
      <c r="N397" s="166"/>
      <c r="O397" s="166"/>
      <c r="P397" s="166"/>
      <c r="Q397" s="166"/>
      <c r="R397" s="166"/>
      <c r="S397" s="166"/>
    </row>
    <row r="398" spans="1:19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  <c r="Q398" s="166"/>
      <c r="R398" s="166"/>
      <c r="S398" s="166"/>
    </row>
    <row r="399" spans="1:19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  <c r="S399" s="166"/>
    </row>
    <row r="400" spans="1:19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166"/>
      <c r="L400" s="166"/>
      <c r="M400" s="166"/>
      <c r="N400" s="166"/>
      <c r="O400" s="166"/>
      <c r="P400" s="166"/>
      <c r="Q400" s="166"/>
      <c r="R400" s="166"/>
      <c r="S400" s="166"/>
    </row>
    <row r="401" spans="1:19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166"/>
      <c r="L401" s="166"/>
      <c r="M401" s="166"/>
      <c r="N401" s="166"/>
      <c r="O401" s="166"/>
      <c r="P401" s="166"/>
      <c r="Q401" s="166"/>
      <c r="R401" s="166"/>
      <c r="S401" s="166"/>
    </row>
    <row r="402" spans="1:19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166"/>
      <c r="L402" s="166"/>
      <c r="M402" s="166"/>
      <c r="N402" s="166"/>
      <c r="O402" s="166"/>
      <c r="P402" s="166"/>
      <c r="Q402" s="166"/>
      <c r="R402" s="166"/>
      <c r="S402" s="166"/>
    </row>
    <row r="403" spans="1:19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166"/>
      <c r="L403" s="166"/>
      <c r="M403" s="166"/>
      <c r="N403" s="166"/>
      <c r="O403" s="166"/>
      <c r="P403" s="166"/>
      <c r="Q403" s="166"/>
      <c r="R403" s="166"/>
      <c r="S403" s="166"/>
    </row>
    <row r="404" spans="1:19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166"/>
      <c r="L404" s="166"/>
      <c r="M404" s="166"/>
      <c r="N404" s="166"/>
      <c r="O404" s="166"/>
      <c r="P404" s="166"/>
      <c r="Q404" s="166"/>
      <c r="R404" s="166"/>
      <c r="S404" s="166"/>
    </row>
    <row r="405" spans="1:19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166"/>
      <c r="L405" s="166"/>
      <c r="M405" s="166"/>
      <c r="N405" s="166"/>
      <c r="O405" s="166"/>
      <c r="P405" s="166"/>
      <c r="Q405" s="166"/>
      <c r="R405" s="166"/>
      <c r="S405" s="166"/>
    </row>
    <row r="406" spans="1:19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166"/>
      <c r="L406" s="166"/>
      <c r="M406" s="166"/>
      <c r="N406" s="166"/>
      <c r="O406" s="166"/>
      <c r="P406" s="166"/>
      <c r="Q406" s="166"/>
      <c r="R406" s="166"/>
      <c r="S406" s="166"/>
    </row>
    <row r="407" spans="1:19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166"/>
      <c r="L407" s="166"/>
      <c r="M407" s="166"/>
      <c r="N407" s="166"/>
      <c r="O407" s="166"/>
      <c r="P407" s="166"/>
      <c r="Q407" s="166"/>
      <c r="R407" s="166"/>
      <c r="S407" s="166"/>
    </row>
    <row r="408" spans="1:19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166"/>
      <c r="L408" s="166"/>
      <c r="M408" s="166"/>
      <c r="N408" s="166"/>
      <c r="O408" s="166"/>
      <c r="P408" s="166"/>
      <c r="Q408" s="166"/>
      <c r="R408" s="166"/>
      <c r="S408" s="166"/>
    </row>
    <row r="409" spans="1:19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166"/>
      <c r="L409" s="166"/>
      <c r="M409" s="166"/>
      <c r="N409" s="166"/>
      <c r="O409" s="166"/>
      <c r="P409" s="166"/>
      <c r="Q409" s="166"/>
      <c r="R409" s="166"/>
      <c r="S409" s="166"/>
    </row>
    <row r="410" spans="1:19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166"/>
      <c r="L410" s="166"/>
      <c r="M410" s="166"/>
      <c r="N410" s="166"/>
      <c r="O410" s="166"/>
      <c r="P410" s="166"/>
      <c r="Q410" s="166"/>
      <c r="R410" s="166"/>
      <c r="S410" s="166"/>
    </row>
    <row r="411" spans="1:19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166"/>
      <c r="L411" s="166"/>
      <c r="M411" s="166"/>
      <c r="N411" s="166"/>
      <c r="O411" s="166"/>
      <c r="P411" s="166"/>
      <c r="Q411" s="166"/>
      <c r="R411" s="166"/>
      <c r="S411" s="166"/>
    </row>
    <row r="412" spans="1:19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166"/>
      <c r="L412" s="166"/>
      <c r="M412" s="166"/>
      <c r="N412" s="166"/>
      <c r="O412" s="166"/>
      <c r="P412" s="166"/>
      <c r="Q412" s="166"/>
      <c r="R412" s="166"/>
      <c r="S412" s="166"/>
    </row>
    <row r="413" spans="1:19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</row>
    <row r="414" spans="1:19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166"/>
      <c r="L414" s="166"/>
      <c r="M414" s="166"/>
      <c r="N414" s="166"/>
      <c r="O414" s="166"/>
      <c r="P414" s="166"/>
      <c r="Q414" s="166"/>
      <c r="R414" s="166"/>
      <c r="S414" s="166"/>
    </row>
    <row r="415" spans="1:19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</row>
    <row r="416" spans="1:19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166"/>
      <c r="L416" s="166"/>
      <c r="M416" s="166"/>
      <c r="N416" s="166"/>
      <c r="O416" s="166"/>
      <c r="P416" s="166"/>
      <c r="Q416" s="166"/>
      <c r="R416" s="166"/>
      <c r="S416" s="166"/>
    </row>
    <row r="417" spans="1:19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166"/>
      <c r="L417" s="166"/>
      <c r="M417" s="166"/>
      <c r="N417" s="166"/>
      <c r="O417" s="166"/>
      <c r="P417" s="166"/>
      <c r="Q417" s="166"/>
      <c r="R417" s="166"/>
      <c r="S417" s="166"/>
    </row>
    <row r="418" spans="1:19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166"/>
      <c r="L418" s="166"/>
      <c r="M418" s="166"/>
      <c r="N418" s="166"/>
      <c r="O418" s="166"/>
      <c r="P418" s="166"/>
      <c r="Q418" s="166"/>
      <c r="R418" s="166"/>
      <c r="S418" s="166"/>
    </row>
    <row r="419" spans="1:19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166"/>
      <c r="L419" s="166"/>
      <c r="M419" s="166"/>
      <c r="N419" s="166"/>
      <c r="O419" s="166"/>
      <c r="P419" s="166"/>
      <c r="Q419" s="166"/>
      <c r="R419" s="166"/>
      <c r="S419" s="166"/>
    </row>
    <row r="420" spans="1:19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166"/>
      <c r="L420" s="166"/>
      <c r="M420" s="166"/>
      <c r="N420" s="166"/>
      <c r="O420" s="166"/>
      <c r="P420" s="166"/>
      <c r="Q420" s="166"/>
      <c r="R420" s="166"/>
      <c r="S420" s="166"/>
    </row>
    <row r="421" spans="1:19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166"/>
      <c r="L421" s="166"/>
      <c r="M421" s="166"/>
      <c r="N421" s="166"/>
      <c r="O421" s="166"/>
      <c r="P421" s="166"/>
      <c r="Q421" s="166"/>
      <c r="R421" s="166"/>
      <c r="S421" s="166"/>
    </row>
    <row r="422" spans="1:19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166"/>
      <c r="L422" s="166"/>
      <c r="M422" s="166"/>
      <c r="N422" s="166"/>
      <c r="O422" s="166"/>
      <c r="P422" s="166"/>
      <c r="Q422" s="166"/>
      <c r="R422" s="166"/>
      <c r="S422" s="166"/>
    </row>
    <row r="423" spans="1:19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  <c r="S423" s="166"/>
    </row>
    <row r="424" spans="1:19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</row>
    <row r="425" spans="1:19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166"/>
      <c r="L425" s="166"/>
      <c r="M425" s="166"/>
      <c r="N425" s="166"/>
      <c r="O425" s="166"/>
      <c r="P425" s="166"/>
      <c r="Q425" s="166"/>
      <c r="R425" s="166"/>
      <c r="S425" s="166"/>
    </row>
    <row r="426" spans="1:19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166"/>
      <c r="L426" s="166"/>
      <c r="M426" s="166"/>
      <c r="N426" s="166"/>
      <c r="O426" s="166"/>
      <c r="P426" s="166"/>
      <c r="Q426" s="166"/>
      <c r="R426" s="166"/>
      <c r="S426" s="166"/>
    </row>
    <row r="427" spans="1:19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166"/>
      <c r="L427" s="166"/>
      <c r="M427" s="166"/>
      <c r="N427" s="166"/>
      <c r="O427" s="166"/>
      <c r="P427" s="166"/>
      <c r="Q427" s="166"/>
      <c r="R427" s="166"/>
      <c r="S427" s="166"/>
    </row>
    <row r="428" spans="1:19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166"/>
      <c r="L428" s="166"/>
      <c r="M428" s="166"/>
      <c r="N428" s="166"/>
      <c r="O428" s="166"/>
      <c r="P428" s="166"/>
      <c r="Q428" s="166"/>
      <c r="R428" s="166"/>
      <c r="S428" s="166"/>
    </row>
    <row r="429" spans="1:19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166"/>
      <c r="L429" s="166"/>
      <c r="M429" s="166"/>
      <c r="N429" s="166"/>
      <c r="O429" s="166"/>
      <c r="P429" s="166"/>
      <c r="Q429" s="166"/>
      <c r="R429" s="166"/>
      <c r="S429" s="166"/>
    </row>
    <row r="430" spans="1:19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166"/>
      <c r="L430" s="166"/>
      <c r="M430" s="166"/>
      <c r="N430" s="166"/>
      <c r="O430" s="166"/>
      <c r="P430" s="166"/>
      <c r="Q430" s="166"/>
      <c r="R430" s="166"/>
      <c r="S430" s="166"/>
    </row>
    <row r="431" spans="1:19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166"/>
      <c r="L431" s="166"/>
      <c r="M431" s="166"/>
      <c r="N431" s="166"/>
      <c r="O431" s="166"/>
      <c r="P431" s="166"/>
      <c r="Q431" s="166"/>
      <c r="R431" s="166"/>
      <c r="S431" s="166"/>
    </row>
    <row r="432" spans="1:19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166"/>
      <c r="L432" s="166"/>
      <c r="M432" s="166"/>
      <c r="N432" s="166"/>
      <c r="O432" s="166"/>
      <c r="P432" s="166"/>
      <c r="Q432" s="166"/>
      <c r="R432" s="166"/>
      <c r="S432" s="166"/>
    </row>
    <row r="433" spans="1:19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166"/>
      <c r="L433" s="166"/>
      <c r="M433" s="166"/>
      <c r="N433" s="166"/>
      <c r="O433" s="166"/>
      <c r="P433" s="166"/>
      <c r="Q433" s="166"/>
      <c r="R433" s="166"/>
      <c r="S433" s="166"/>
    </row>
    <row r="434" spans="1:19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</row>
    <row r="435" spans="1:19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166"/>
      <c r="L435" s="166"/>
      <c r="M435" s="166"/>
      <c r="N435" s="166"/>
      <c r="O435" s="166"/>
      <c r="P435" s="166"/>
      <c r="Q435" s="166"/>
      <c r="R435" s="166"/>
      <c r="S435" s="166"/>
    </row>
    <row r="436" spans="1:19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166"/>
      <c r="L436" s="166"/>
      <c r="M436" s="166"/>
      <c r="N436" s="166"/>
      <c r="O436" s="166"/>
      <c r="P436" s="166"/>
      <c r="Q436" s="166"/>
      <c r="R436" s="166"/>
      <c r="S436" s="166"/>
    </row>
    <row r="437" spans="1:19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166"/>
      <c r="L437" s="166"/>
      <c r="M437" s="166"/>
      <c r="N437" s="166"/>
      <c r="O437" s="166"/>
      <c r="P437" s="166"/>
      <c r="Q437" s="166"/>
      <c r="R437" s="166"/>
      <c r="S437" s="166"/>
    </row>
    <row r="438" spans="1:19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166"/>
      <c r="L438" s="166"/>
      <c r="M438" s="166"/>
      <c r="N438" s="166"/>
      <c r="O438" s="166"/>
      <c r="P438" s="166"/>
      <c r="Q438" s="166"/>
      <c r="R438" s="166"/>
      <c r="S438" s="166"/>
    </row>
    <row r="439" spans="1:19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166"/>
      <c r="L439" s="166"/>
      <c r="M439" s="166"/>
      <c r="N439" s="166"/>
      <c r="O439" s="166"/>
      <c r="P439" s="166"/>
      <c r="Q439" s="166"/>
      <c r="R439" s="166"/>
      <c r="S439" s="166"/>
    </row>
    <row r="440" spans="1:19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166"/>
      <c r="L440" s="166"/>
      <c r="M440" s="166"/>
      <c r="N440" s="166"/>
      <c r="O440" s="166"/>
      <c r="P440" s="166"/>
      <c r="Q440" s="166"/>
      <c r="R440" s="166"/>
      <c r="S440" s="166"/>
    </row>
    <row r="441" spans="1:19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166"/>
      <c r="L441" s="166"/>
      <c r="M441" s="166"/>
      <c r="N441" s="166"/>
      <c r="O441" s="166"/>
      <c r="P441" s="166"/>
      <c r="Q441" s="166"/>
      <c r="R441" s="166"/>
      <c r="S441" s="166"/>
    </row>
    <row r="442" spans="1:19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166"/>
      <c r="L442" s="166"/>
      <c r="M442" s="166"/>
      <c r="N442" s="166"/>
      <c r="O442" s="166"/>
      <c r="P442" s="166"/>
      <c r="Q442" s="166"/>
      <c r="R442" s="166"/>
      <c r="S442" s="166"/>
    </row>
    <row r="443" spans="1:19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166"/>
      <c r="L443" s="166"/>
      <c r="M443" s="166"/>
      <c r="N443" s="166"/>
      <c r="O443" s="166"/>
      <c r="P443" s="166"/>
      <c r="Q443" s="166"/>
      <c r="R443" s="166"/>
      <c r="S443" s="166"/>
    </row>
    <row r="444" spans="1:19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166"/>
      <c r="L444" s="166"/>
      <c r="M444" s="166"/>
      <c r="N444" s="166"/>
      <c r="O444" s="166"/>
      <c r="P444" s="166"/>
      <c r="Q444" s="166"/>
      <c r="R444" s="166"/>
      <c r="S444" s="166"/>
    </row>
    <row r="445" spans="1:19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166"/>
      <c r="L445" s="166"/>
      <c r="M445" s="166"/>
      <c r="N445" s="166"/>
      <c r="O445" s="166"/>
      <c r="P445" s="166"/>
      <c r="Q445" s="166"/>
      <c r="R445" s="166"/>
      <c r="S445" s="166"/>
    </row>
    <row r="446" spans="1:19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166"/>
      <c r="L446" s="166"/>
      <c r="M446" s="166"/>
      <c r="N446" s="166"/>
      <c r="O446" s="166"/>
      <c r="P446" s="166"/>
      <c r="Q446" s="166"/>
      <c r="R446" s="166"/>
      <c r="S446" s="166"/>
    </row>
    <row r="447" spans="1:19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166"/>
      <c r="L447" s="166"/>
      <c r="M447" s="166"/>
      <c r="N447" s="166"/>
      <c r="O447" s="166"/>
      <c r="P447" s="166"/>
      <c r="Q447" s="166"/>
      <c r="R447" s="166"/>
      <c r="S447" s="166"/>
    </row>
    <row r="448" spans="1:19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</row>
    <row r="449" spans="1:19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166"/>
      <c r="L449" s="166"/>
      <c r="M449" s="166"/>
      <c r="N449" s="166"/>
      <c r="O449" s="166"/>
      <c r="P449" s="166"/>
      <c r="Q449" s="166"/>
      <c r="R449" s="166"/>
      <c r="S449" s="166"/>
    </row>
    <row r="450" spans="1:19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166"/>
      <c r="L450" s="166"/>
      <c r="M450" s="166"/>
      <c r="N450" s="166"/>
      <c r="O450" s="166"/>
      <c r="P450" s="166"/>
      <c r="Q450" s="166"/>
      <c r="R450" s="166"/>
      <c r="S450" s="166"/>
    </row>
    <row r="451" spans="1:19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166"/>
      <c r="L451" s="166"/>
      <c r="M451" s="166"/>
      <c r="N451" s="166"/>
      <c r="O451" s="166"/>
      <c r="P451" s="166"/>
      <c r="Q451" s="166"/>
      <c r="R451" s="166"/>
      <c r="S451" s="166"/>
    </row>
    <row r="452" spans="1:19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166"/>
      <c r="L452" s="166"/>
      <c r="M452" s="166"/>
      <c r="N452" s="166"/>
      <c r="O452" s="166"/>
      <c r="P452" s="166"/>
      <c r="Q452" s="166"/>
      <c r="R452" s="166"/>
      <c r="S452" s="166"/>
    </row>
    <row r="453" spans="1:19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166"/>
      <c r="L453" s="166"/>
      <c r="M453" s="166"/>
      <c r="N453" s="166"/>
      <c r="O453" s="166"/>
      <c r="P453" s="166"/>
      <c r="Q453" s="166"/>
      <c r="R453" s="166"/>
      <c r="S453" s="166"/>
    </row>
    <row r="454" spans="1:19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  <c r="P454" s="166"/>
      <c r="Q454" s="166"/>
      <c r="R454" s="166"/>
      <c r="S454" s="166"/>
    </row>
    <row r="455" spans="1:19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</row>
    <row r="456" spans="1:19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166"/>
      <c r="L456" s="166"/>
      <c r="M456" s="166"/>
      <c r="N456" s="166"/>
      <c r="O456" s="166"/>
      <c r="P456" s="166"/>
      <c r="Q456" s="166"/>
      <c r="R456" s="166"/>
      <c r="S456" s="166"/>
    </row>
    <row r="457" spans="1:19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</row>
    <row r="458" spans="1:19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166"/>
      <c r="L458" s="166"/>
      <c r="M458" s="166"/>
      <c r="N458" s="166"/>
      <c r="O458" s="166"/>
      <c r="P458" s="166"/>
      <c r="Q458" s="166"/>
      <c r="R458" s="166"/>
      <c r="S458" s="166"/>
    </row>
    <row r="459" spans="1:19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166"/>
      <c r="L459" s="166"/>
      <c r="M459" s="166"/>
      <c r="N459" s="166"/>
      <c r="O459" s="166"/>
      <c r="P459" s="166"/>
      <c r="Q459" s="166"/>
      <c r="R459" s="166"/>
      <c r="S459" s="166"/>
    </row>
    <row r="460" spans="1:19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166"/>
      <c r="L460" s="166"/>
      <c r="M460" s="166"/>
      <c r="N460" s="166"/>
      <c r="O460" s="166"/>
      <c r="P460" s="166"/>
      <c r="Q460" s="166"/>
      <c r="R460" s="166"/>
      <c r="S460" s="166"/>
    </row>
    <row r="461" spans="1:19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166"/>
      <c r="L461" s="166"/>
      <c r="M461" s="166"/>
      <c r="N461" s="166"/>
      <c r="O461" s="166"/>
      <c r="P461" s="166"/>
      <c r="Q461" s="166"/>
      <c r="R461" s="166"/>
      <c r="S461" s="166"/>
    </row>
    <row r="462" spans="1:19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166"/>
      <c r="L462" s="166"/>
      <c r="M462" s="166"/>
      <c r="N462" s="166"/>
      <c r="O462" s="166"/>
      <c r="P462" s="166"/>
      <c r="Q462" s="166"/>
      <c r="R462" s="166"/>
      <c r="S462" s="166"/>
    </row>
    <row r="463" spans="1:19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166"/>
      <c r="L463" s="166"/>
      <c r="M463" s="166"/>
      <c r="N463" s="166"/>
      <c r="O463" s="166"/>
      <c r="P463" s="166"/>
      <c r="Q463" s="166"/>
      <c r="R463" s="166"/>
      <c r="S463" s="166"/>
    </row>
    <row r="464" spans="1:19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166"/>
      <c r="L464" s="166"/>
      <c r="M464" s="166"/>
      <c r="N464" s="166"/>
      <c r="O464" s="166"/>
      <c r="P464" s="166"/>
      <c r="Q464" s="166"/>
      <c r="R464" s="166"/>
      <c r="S464" s="166"/>
    </row>
    <row r="465" spans="1:19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166"/>
      <c r="L465" s="166"/>
      <c r="M465" s="166"/>
      <c r="N465" s="166"/>
      <c r="O465" s="166"/>
      <c r="P465" s="166"/>
      <c r="Q465" s="166"/>
      <c r="R465" s="166"/>
      <c r="S465" s="166"/>
    </row>
    <row r="466" spans="1:19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166"/>
      <c r="L466" s="166"/>
      <c r="M466" s="166"/>
      <c r="N466" s="166"/>
      <c r="O466" s="166"/>
      <c r="P466" s="166"/>
      <c r="Q466" s="166"/>
      <c r="R466" s="166"/>
      <c r="S466" s="166"/>
    </row>
    <row r="467" spans="1:19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166"/>
      <c r="L467" s="166"/>
      <c r="M467" s="166"/>
      <c r="N467" s="166"/>
      <c r="O467" s="166"/>
      <c r="P467" s="166"/>
      <c r="Q467" s="166"/>
      <c r="R467" s="166"/>
      <c r="S467" s="166"/>
    </row>
    <row r="468" spans="1:19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166"/>
      <c r="L468" s="166"/>
      <c r="M468" s="166"/>
      <c r="N468" s="166"/>
      <c r="O468" s="166"/>
      <c r="P468" s="166"/>
      <c r="Q468" s="166"/>
      <c r="R468" s="166"/>
      <c r="S468" s="166"/>
    </row>
    <row r="469" spans="1:19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166"/>
      <c r="L469" s="166"/>
      <c r="M469" s="166"/>
      <c r="N469" s="166"/>
      <c r="O469" s="166"/>
      <c r="P469" s="166"/>
      <c r="Q469" s="166"/>
      <c r="R469" s="166"/>
      <c r="S469" s="166"/>
    </row>
    <row r="470" spans="1:19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166"/>
      <c r="L470" s="166"/>
      <c r="M470" s="166"/>
      <c r="N470" s="166"/>
      <c r="O470" s="166"/>
      <c r="P470" s="166"/>
      <c r="Q470" s="166"/>
      <c r="R470" s="166"/>
      <c r="S470" s="166"/>
    </row>
    <row r="471" spans="1:19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166"/>
      <c r="L471" s="166"/>
      <c r="M471" s="166"/>
      <c r="N471" s="166"/>
      <c r="O471" s="166"/>
      <c r="P471" s="166"/>
      <c r="Q471" s="166"/>
      <c r="R471" s="166"/>
      <c r="S471" s="166"/>
    </row>
    <row r="472" spans="1:19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</row>
    <row r="473" spans="1:19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166"/>
      <c r="L473" s="166"/>
      <c r="M473" s="166"/>
      <c r="N473" s="166"/>
      <c r="O473" s="166"/>
      <c r="P473" s="166"/>
      <c r="Q473" s="166"/>
      <c r="R473" s="166"/>
      <c r="S473" s="166"/>
    </row>
    <row r="474" spans="1:19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</row>
    <row r="475" spans="1:19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166"/>
      <c r="L475" s="166"/>
      <c r="M475" s="166"/>
      <c r="N475" s="166"/>
      <c r="O475" s="166"/>
      <c r="P475" s="166"/>
      <c r="Q475" s="166"/>
      <c r="R475" s="166"/>
      <c r="S475" s="166"/>
    </row>
    <row r="476" spans="1:19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166"/>
      <c r="L476" s="166"/>
      <c r="M476" s="166"/>
      <c r="N476" s="166"/>
      <c r="O476" s="166"/>
      <c r="P476" s="166"/>
      <c r="Q476" s="166"/>
      <c r="R476" s="166"/>
      <c r="S476" s="166"/>
    </row>
    <row r="477" spans="1:19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166"/>
      <c r="L477" s="166"/>
      <c r="M477" s="166"/>
      <c r="N477" s="166"/>
      <c r="O477" s="166"/>
      <c r="P477" s="166"/>
      <c r="Q477" s="166"/>
      <c r="R477" s="166"/>
      <c r="S477" s="166"/>
    </row>
    <row r="478" spans="1:19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166"/>
      <c r="L478" s="166"/>
      <c r="M478" s="166"/>
      <c r="N478" s="166"/>
      <c r="O478" s="166"/>
      <c r="P478" s="166"/>
      <c r="Q478" s="166"/>
      <c r="R478" s="166"/>
      <c r="S478" s="166"/>
    </row>
    <row r="479" spans="1:19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166"/>
      <c r="L479" s="166"/>
      <c r="M479" s="166"/>
      <c r="N479" s="166"/>
      <c r="O479" s="166"/>
      <c r="P479" s="166"/>
      <c r="Q479" s="166"/>
      <c r="R479" s="166"/>
      <c r="S479" s="166"/>
    </row>
    <row r="480" spans="1:19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166"/>
      <c r="L480" s="166"/>
      <c r="M480" s="166"/>
      <c r="N480" s="166"/>
      <c r="O480" s="166"/>
      <c r="P480" s="166"/>
      <c r="Q480" s="166"/>
      <c r="R480" s="166"/>
      <c r="S480" s="166"/>
    </row>
    <row r="481" spans="1:19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166"/>
      <c r="L481" s="166"/>
      <c r="M481" s="166"/>
      <c r="N481" s="166"/>
      <c r="O481" s="166"/>
      <c r="P481" s="166"/>
      <c r="Q481" s="166"/>
      <c r="R481" s="166"/>
      <c r="S481" s="166"/>
    </row>
    <row r="482" spans="1:19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166"/>
      <c r="L482" s="166"/>
      <c r="M482" s="166"/>
      <c r="N482" s="166"/>
      <c r="O482" s="166"/>
      <c r="P482" s="166"/>
      <c r="Q482" s="166"/>
      <c r="R482" s="166"/>
      <c r="S482" s="166"/>
    </row>
    <row r="483" spans="1:19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166"/>
      <c r="L483" s="166"/>
      <c r="M483" s="166"/>
      <c r="N483" s="166"/>
      <c r="O483" s="166"/>
      <c r="P483" s="166"/>
      <c r="Q483" s="166"/>
      <c r="R483" s="166"/>
      <c r="S483" s="166"/>
    </row>
    <row r="484" spans="1:19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166"/>
      <c r="L484" s="166"/>
      <c r="M484" s="166"/>
      <c r="N484" s="166"/>
      <c r="O484" s="166"/>
      <c r="P484" s="166"/>
      <c r="Q484" s="166"/>
      <c r="R484" s="166"/>
      <c r="S484" s="166"/>
    </row>
    <row r="485" spans="1:19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  <c r="P485" s="166"/>
      <c r="Q485" s="166"/>
      <c r="R485" s="166"/>
      <c r="S485" s="166"/>
    </row>
    <row r="486" spans="1:19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166"/>
      <c r="L486" s="166"/>
      <c r="M486" s="166"/>
      <c r="N486" s="166"/>
      <c r="O486" s="166"/>
      <c r="P486" s="166"/>
      <c r="Q486" s="166"/>
      <c r="R486" s="166"/>
      <c r="S486" s="166"/>
    </row>
    <row r="487" spans="1:19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166"/>
      <c r="L487" s="166"/>
      <c r="M487" s="166"/>
      <c r="N487" s="166"/>
      <c r="O487" s="166"/>
      <c r="P487" s="166"/>
      <c r="Q487" s="166"/>
      <c r="R487" s="166"/>
      <c r="S487" s="166"/>
    </row>
    <row r="488" spans="1:19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166"/>
      <c r="L488" s="166"/>
      <c r="M488" s="166"/>
      <c r="N488" s="166"/>
      <c r="O488" s="166"/>
      <c r="P488" s="166"/>
      <c r="Q488" s="166"/>
      <c r="R488" s="166"/>
      <c r="S488" s="166"/>
    </row>
    <row r="489" spans="1:19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166"/>
      <c r="L489" s="166"/>
      <c r="M489" s="166"/>
      <c r="N489" s="166"/>
      <c r="O489" s="166"/>
      <c r="P489" s="166"/>
      <c r="Q489" s="166"/>
      <c r="R489" s="166"/>
      <c r="S489" s="166"/>
    </row>
    <row r="490" spans="1:19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166"/>
      <c r="L490" s="166"/>
      <c r="M490" s="166"/>
      <c r="N490" s="166"/>
      <c r="O490" s="166"/>
      <c r="P490" s="166"/>
      <c r="Q490" s="166"/>
      <c r="R490" s="166"/>
      <c r="S490" s="166"/>
    </row>
    <row r="491" spans="1:19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166"/>
      <c r="L491" s="166"/>
      <c r="M491" s="166"/>
      <c r="N491" s="166"/>
      <c r="O491" s="166"/>
      <c r="P491" s="166"/>
      <c r="Q491" s="166"/>
      <c r="R491" s="166"/>
      <c r="S491" s="166"/>
    </row>
    <row r="492" spans="1:19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166"/>
      <c r="L492" s="166"/>
      <c r="M492" s="166"/>
      <c r="N492" s="166"/>
      <c r="O492" s="166"/>
      <c r="P492" s="166"/>
      <c r="Q492" s="166"/>
      <c r="R492" s="166"/>
      <c r="S492" s="166"/>
    </row>
    <row r="493" spans="1:19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166"/>
      <c r="L493" s="166"/>
      <c r="M493" s="166"/>
      <c r="N493" s="166"/>
      <c r="O493" s="166"/>
      <c r="P493" s="166"/>
      <c r="Q493" s="166"/>
      <c r="R493" s="166"/>
      <c r="S493" s="166"/>
    </row>
    <row r="494" spans="1:19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166"/>
      <c r="L494" s="166"/>
      <c r="M494" s="166"/>
      <c r="N494" s="166"/>
      <c r="O494" s="166"/>
      <c r="P494" s="166"/>
      <c r="Q494" s="166"/>
      <c r="R494" s="166"/>
      <c r="S494" s="166"/>
    </row>
    <row r="495" spans="1:19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166"/>
      <c r="L495" s="166"/>
      <c r="M495" s="166"/>
      <c r="N495" s="166"/>
      <c r="O495" s="166"/>
      <c r="P495" s="166"/>
      <c r="Q495" s="166"/>
      <c r="R495" s="166"/>
      <c r="S495" s="166"/>
    </row>
    <row r="496" spans="1:19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  <c r="Q496" s="166"/>
      <c r="R496" s="166"/>
      <c r="S496" s="166"/>
    </row>
    <row r="497" spans="1:19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  <c r="S497" s="166"/>
    </row>
    <row r="498" spans="1:19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</row>
    <row r="499" spans="1:19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  <c r="R499" s="166"/>
      <c r="S499" s="166"/>
    </row>
    <row r="500" spans="1:19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166"/>
      <c r="L500" s="166"/>
      <c r="M500" s="166"/>
      <c r="N500" s="166"/>
      <c r="O500" s="166"/>
      <c r="P500" s="166"/>
      <c r="Q500" s="166"/>
      <c r="R500" s="166"/>
      <c r="S500" s="166"/>
    </row>
    <row r="501" spans="1:19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166"/>
      <c r="L501" s="166"/>
      <c r="M501" s="166"/>
      <c r="N501" s="166"/>
      <c r="O501" s="166"/>
      <c r="P501" s="166"/>
      <c r="Q501" s="166"/>
      <c r="R501" s="166"/>
      <c r="S501" s="166"/>
    </row>
    <row r="502" spans="1:19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166"/>
      <c r="L502" s="166"/>
      <c r="M502" s="166"/>
      <c r="N502" s="166"/>
      <c r="O502" s="166"/>
      <c r="P502" s="166"/>
      <c r="Q502" s="166"/>
      <c r="R502" s="166"/>
      <c r="S502" s="166"/>
    </row>
    <row r="503" spans="1:19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166"/>
      <c r="L503" s="166"/>
      <c r="M503" s="166"/>
      <c r="N503" s="166"/>
      <c r="O503" s="166"/>
      <c r="P503" s="166"/>
      <c r="Q503" s="166"/>
      <c r="R503" s="166"/>
      <c r="S503" s="166"/>
    </row>
    <row r="504" spans="1:19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166"/>
      <c r="L504" s="166"/>
      <c r="M504" s="166"/>
      <c r="N504" s="166"/>
      <c r="O504" s="166"/>
      <c r="P504" s="166"/>
      <c r="Q504" s="166"/>
      <c r="R504" s="166"/>
      <c r="S504" s="166"/>
    </row>
    <row r="505" spans="1:19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166"/>
      <c r="L505" s="166"/>
      <c r="M505" s="166"/>
      <c r="N505" s="166"/>
      <c r="O505" s="166"/>
      <c r="P505" s="166"/>
      <c r="Q505" s="166"/>
      <c r="R505" s="166"/>
      <c r="S505" s="166"/>
    </row>
    <row r="506" spans="1:19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166"/>
      <c r="L506" s="166"/>
      <c r="M506" s="166"/>
      <c r="N506" s="166"/>
      <c r="O506" s="166"/>
      <c r="P506" s="166"/>
      <c r="Q506" s="166"/>
      <c r="R506" s="166"/>
      <c r="S506" s="166"/>
    </row>
    <row r="507" spans="1:19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166"/>
      <c r="L507" s="166"/>
      <c r="M507" s="166"/>
      <c r="N507" s="166"/>
      <c r="O507" s="166"/>
      <c r="P507" s="166"/>
      <c r="Q507" s="166"/>
      <c r="R507" s="166"/>
      <c r="S507" s="166"/>
    </row>
    <row r="508" spans="1:19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166"/>
      <c r="L508" s="166"/>
      <c r="M508" s="166"/>
      <c r="N508" s="166"/>
      <c r="O508" s="166"/>
      <c r="P508" s="166"/>
      <c r="Q508" s="166"/>
      <c r="R508" s="166"/>
      <c r="S508" s="166"/>
    </row>
    <row r="509" spans="1:19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166"/>
      <c r="L509" s="166"/>
      <c r="M509" s="166"/>
      <c r="N509" s="166"/>
      <c r="O509" s="166"/>
      <c r="P509" s="166"/>
      <c r="Q509" s="166"/>
      <c r="R509" s="166"/>
      <c r="S509" s="166"/>
    </row>
    <row r="510" spans="1:19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166"/>
      <c r="L510" s="166"/>
      <c r="M510" s="166"/>
      <c r="N510" s="166"/>
      <c r="O510" s="166"/>
      <c r="P510" s="166"/>
      <c r="Q510" s="166"/>
      <c r="R510" s="166"/>
      <c r="S510" s="166"/>
    </row>
    <row r="511" spans="1:19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166"/>
      <c r="L511" s="166"/>
      <c r="M511" s="166"/>
      <c r="N511" s="166"/>
      <c r="O511" s="166"/>
      <c r="P511" s="166"/>
      <c r="Q511" s="166"/>
      <c r="R511" s="166"/>
      <c r="S511" s="166"/>
    </row>
    <row r="512" spans="1:19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6"/>
      <c r="M512" s="166"/>
      <c r="N512" s="166"/>
      <c r="O512" s="166"/>
      <c r="P512" s="166"/>
      <c r="Q512" s="166"/>
      <c r="R512" s="166"/>
      <c r="S512" s="166"/>
    </row>
    <row r="513" spans="1:19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  <c r="P513" s="166"/>
      <c r="Q513" s="166"/>
      <c r="R513" s="166"/>
      <c r="S513" s="166"/>
    </row>
    <row r="514" spans="1:19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166"/>
      <c r="L514" s="166"/>
      <c r="M514" s="166"/>
      <c r="N514" s="166"/>
      <c r="O514" s="166"/>
      <c r="P514" s="166"/>
      <c r="Q514" s="166"/>
      <c r="R514" s="166"/>
      <c r="S514" s="166"/>
    </row>
    <row r="515" spans="1:19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166"/>
      <c r="L515" s="166"/>
      <c r="M515" s="166"/>
      <c r="N515" s="166"/>
      <c r="O515" s="166"/>
      <c r="P515" s="166"/>
      <c r="Q515" s="166"/>
      <c r="R515" s="166"/>
      <c r="S515" s="166"/>
    </row>
    <row r="516" spans="1:19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166"/>
      <c r="L516" s="166"/>
      <c r="M516" s="166"/>
      <c r="N516" s="166"/>
      <c r="O516" s="166"/>
      <c r="P516" s="166"/>
      <c r="Q516" s="166"/>
      <c r="R516" s="166"/>
      <c r="S516" s="166"/>
    </row>
    <row r="517" spans="1:19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166"/>
      <c r="L517" s="166"/>
      <c r="M517" s="166"/>
      <c r="N517" s="166"/>
      <c r="O517" s="166"/>
      <c r="P517" s="166"/>
      <c r="Q517" s="166"/>
      <c r="R517" s="166"/>
      <c r="S517" s="166"/>
    </row>
    <row r="518" spans="1:19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166"/>
      <c r="L518" s="166"/>
      <c r="M518" s="166"/>
      <c r="N518" s="166"/>
      <c r="O518" s="166"/>
      <c r="P518" s="166"/>
      <c r="Q518" s="166"/>
      <c r="R518" s="166"/>
      <c r="S518" s="166"/>
    </row>
    <row r="519" spans="1:19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166"/>
      <c r="L519" s="166"/>
      <c r="M519" s="166"/>
      <c r="N519" s="166"/>
      <c r="O519" s="166"/>
      <c r="P519" s="166"/>
      <c r="Q519" s="166"/>
      <c r="R519" s="166"/>
      <c r="S519" s="166"/>
    </row>
    <row r="520" spans="1:19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166"/>
      <c r="L520" s="166"/>
      <c r="M520" s="166"/>
      <c r="N520" s="166"/>
      <c r="O520" s="166"/>
      <c r="P520" s="166"/>
      <c r="Q520" s="166"/>
      <c r="R520" s="166"/>
      <c r="S520" s="166"/>
    </row>
    <row r="521" spans="1:19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  <c r="S521" s="166"/>
    </row>
    <row r="522" spans="1:19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166"/>
      <c r="L522" s="166"/>
      <c r="M522" s="166"/>
      <c r="N522" s="166"/>
      <c r="O522" s="166"/>
      <c r="P522" s="166"/>
      <c r="Q522" s="166"/>
      <c r="R522" s="166"/>
      <c r="S522" s="166"/>
    </row>
    <row r="523" spans="1:19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166"/>
      <c r="L523" s="166"/>
      <c r="M523" s="166"/>
      <c r="N523" s="166"/>
      <c r="O523" s="166"/>
      <c r="P523" s="166"/>
      <c r="Q523" s="166"/>
      <c r="R523" s="166"/>
      <c r="S523" s="166"/>
    </row>
    <row r="524" spans="1:19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166"/>
      <c r="L524" s="166"/>
      <c r="M524" s="166"/>
      <c r="N524" s="166"/>
      <c r="O524" s="166"/>
      <c r="P524" s="166"/>
      <c r="Q524" s="166"/>
      <c r="R524" s="166"/>
      <c r="S524" s="166"/>
    </row>
    <row r="525" spans="1:19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166"/>
      <c r="L525" s="166"/>
      <c r="M525" s="166"/>
      <c r="N525" s="166"/>
      <c r="O525" s="166"/>
      <c r="P525" s="166"/>
      <c r="Q525" s="166"/>
      <c r="R525" s="166"/>
      <c r="S525" s="166"/>
    </row>
    <row r="526" spans="1:19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166"/>
      <c r="L526" s="166"/>
      <c r="M526" s="166"/>
      <c r="N526" s="166"/>
      <c r="O526" s="166"/>
      <c r="P526" s="166"/>
      <c r="Q526" s="166"/>
      <c r="R526" s="166"/>
      <c r="S526" s="166"/>
    </row>
    <row r="527" spans="1:19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166"/>
      <c r="L527" s="166"/>
      <c r="M527" s="166"/>
      <c r="N527" s="166"/>
      <c r="O527" s="166"/>
      <c r="P527" s="166"/>
      <c r="Q527" s="166"/>
      <c r="R527" s="166"/>
      <c r="S527" s="166"/>
    </row>
    <row r="528" spans="1:19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166"/>
      <c r="L528" s="166"/>
      <c r="M528" s="166"/>
      <c r="N528" s="166"/>
      <c r="O528" s="166"/>
      <c r="P528" s="166"/>
      <c r="Q528" s="166"/>
      <c r="R528" s="166"/>
      <c r="S528" s="166"/>
    </row>
    <row r="529" spans="1:19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166"/>
      <c r="L529" s="166"/>
      <c r="M529" s="166"/>
      <c r="N529" s="166"/>
      <c r="O529" s="166"/>
      <c r="P529" s="166"/>
      <c r="Q529" s="166"/>
      <c r="R529" s="166"/>
      <c r="S529" s="166"/>
    </row>
    <row r="530" spans="1:19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166"/>
      <c r="L530" s="166"/>
      <c r="M530" s="166"/>
      <c r="N530" s="166"/>
      <c r="O530" s="166"/>
      <c r="P530" s="166"/>
      <c r="Q530" s="166"/>
      <c r="R530" s="166"/>
      <c r="S530" s="166"/>
    </row>
    <row r="531" spans="1:19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166"/>
      <c r="L531" s="166"/>
      <c r="M531" s="166"/>
      <c r="N531" s="166"/>
      <c r="O531" s="166"/>
      <c r="P531" s="166"/>
      <c r="Q531" s="166"/>
      <c r="R531" s="166"/>
      <c r="S531" s="166"/>
    </row>
    <row r="532" spans="1:19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166"/>
      <c r="L532" s="166"/>
      <c r="M532" s="166"/>
      <c r="N532" s="166"/>
      <c r="O532" s="166"/>
      <c r="P532" s="166"/>
      <c r="Q532" s="166"/>
      <c r="R532" s="166"/>
      <c r="S532" s="166"/>
    </row>
    <row r="533" spans="1:19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166"/>
      <c r="L533" s="166"/>
      <c r="M533" s="166"/>
      <c r="N533" s="166"/>
      <c r="O533" s="166"/>
      <c r="P533" s="166"/>
      <c r="Q533" s="166"/>
      <c r="R533" s="166"/>
      <c r="S533" s="166"/>
    </row>
    <row r="534" spans="1:19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166"/>
      <c r="L534" s="166"/>
      <c r="M534" s="166"/>
      <c r="N534" s="166"/>
      <c r="O534" s="166"/>
      <c r="P534" s="166"/>
      <c r="Q534" s="166"/>
      <c r="R534" s="166"/>
      <c r="S534" s="166"/>
    </row>
    <row r="535" spans="1:19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166"/>
      <c r="L535" s="166"/>
      <c r="M535" s="166"/>
      <c r="N535" s="166"/>
      <c r="O535" s="166"/>
      <c r="P535" s="166"/>
      <c r="Q535" s="166"/>
      <c r="R535" s="166"/>
      <c r="S535" s="166"/>
    </row>
    <row r="536" spans="1:19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166"/>
      <c r="L536" s="166"/>
      <c r="M536" s="166"/>
      <c r="N536" s="166"/>
      <c r="O536" s="166"/>
      <c r="P536" s="166"/>
      <c r="Q536" s="166"/>
      <c r="R536" s="166"/>
      <c r="S536" s="166"/>
    </row>
    <row r="537" spans="1:19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166"/>
      <c r="L537" s="166"/>
      <c r="M537" s="166"/>
      <c r="N537" s="166"/>
      <c r="O537" s="166"/>
      <c r="P537" s="166"/>
      <c r="Q537" s="166"/>
      <c r="R537" s="166"/>
      <c r="S537" s="166"/>
    </row>
    <row r="538" spans="1:19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166"/>
      <c r="L538" s="166"/>
      <c r="M538" s="166"/>
      <c r="N538" s="166"/>
      <c r="O538" s="166"/>
      <c r="P538" s="166"/>
      <c r="Q538" s="166"/>
      <c r="R538" s="166"/>
      <c r="S538" s="166"/>
    </row>
    <row r="539" spans="1:19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166"/>
      <c r="L539" s="166"/>
      <c r="M539" s="166"/>
      <c r="N539" s="166"/>
      <c r="O539" s="166"/>
      <c r="P539" s="166"/>
      <c r="Q539" s="166"/>
      <c r="R539" s="166"/>
      <c r="S539" s="166"/>
    </row>
    <row r="540" spans="1:19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166"/>
      <c r="L540" s="166"/>
      <c r="M540" s="166"/>
      <c r="N540" s="166"/>
      <c r="O540" s="166"/>
      <c r="P540" s="166"/>
      <c r="Q540" s="166"/>
      <c r="R540" s="166"/>
      <c r="S540" s="166"/>
    </row>
    <row r="541" spans="1:19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166"/>
      <c r="L541" s="166"/>
      <c r="M541" s="166"/>
      <c r="N541" s="166"/>
      <c r="O541" s="166"/>
      <c r="P541" s="166"/>
      <c r="Q541" s="166"/>
      <c r="R541" s="166"/>
      <c r="S541" s="166"/>
    </row>
    <row r="542" spans="1:19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166"/>
      <c r="L542" s="166"/>
      <c r="M542" s="166"/>
      <c r="N542" s="166"/>
      <c r="O542" s="166"/>
      <c r="P542" s="166"/>
      <c r="Q542" s="166"/>
      <c r="R542" s="166"/>
      <c r="S542" s="166"/>
    </row>
    <row r="543" spans="1:19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  <c r="P543" s="166"/>
      <c r="Q543" s="166"/>
      <c r="R543" s="166"/>
      <c r="S543" s="166"/>
    </row>
    <row r="544" spans="1:19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166"/>
      <c r="L544" s="166"/>
      <c r="M544" s="166"/>
      <c r="N544" s="166"/>
      <c r="O544" s="166"/>
      <c r="P544" s="166"/>
      <c r="Q544" s="166"/>
      <c r="R544" s="166"/>
      <c r="S544" s="166"/>
    </row>
    <row r="545" spans="1:19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  <c r="Q545" s="166"/>
      <c r="R545" s="166"/>
      <c r="S545" s="166"/>
    </row>
    <row r="546" spans="1:19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</row>
    <row r="547" spans="1:19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166"/>
      <c r="L547" s="166"/>
      <c r="M547" s="166"/>
      <c r="N547" s="166"/>
      <c r="O547" s="166"/>
      <c r="P547" s="166"/>
      <c r="Q547" s="166"/>
      <c r="R547" s="166"/>
      <c r="S547" s="166"/>
    </row>
    <row r="548" spans="1:19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166"/>
      <c r="L548" s="166"/>
      <c r="M548" s="166"/>
      <c r="N548" s="166"/>
      <c r="O548" s="166"/>
      <c r="P548" s="166"/>
      <c r="Q548" s="166"/>
      <c r="R548" s="166"/>
      <c r="S548" s="166"/>
    </row>
    <row r="549" spans="1:19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166"/>
      <c r="L549" s="166"/>
      <c r="M549" s="166"/>
      <c r="N549" s="166"/>
      <c r="O549" s="166"/>
      <c r="P549" s="166"/>
      <c r="Q549" s="166"/>
      <c r="R549" s="166"/>
      <c r="S549" s="166"/>
    </row>
    <row r="550" spans="1:19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166"/>
      <c r="L550" s="166"/>
      <c r="M550" s="166"/>
      <c r="N550" s="166"/>
      <c r="O550" s="166"/>
      <c r="P550" s="166"/>
      <c r="Q550" s="166"/>
      <c r="R550" s="166"/>
      <c r="S550" s="166"/>
    </row>
    <row r="551" spans="1:19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166"/>
      <c r="L551" s="166"/>
      <c r="M551" s="166"/>
      <c r="N551" s="166"/>
      <c r="O551" s="166"/>
      <c r="P551" s="166"/>
      <c r="Q551" s="166"/>
      <c r="R551" s="166"/>
      <c r="S551" s="166"/>
    </row>
    <row r="552" spans="1:19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166"/>
      <c r="L552" s="166"/>
      <c r="M552" s="166"/>
      <c r="N552" s="166"/>
      <c r="O552" s="166"/>
      <c r="P552" s="166"/>
      <c r="Q552" s="166"/>
      <c r="R552" s="166"/>
      <c r="S552" s="166"/>
    </row>
    <row r="553" spans="1:19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166"/>
      <c r="L553" s="166"/>
      <c r="M553" s="166"/>
      <c r="N553" s="166"/>
      <c r="O553" s="166"/>
      <c r="P553" s="166"/>
      <c r="Q553" s="166"/>
      <c r="R553" s="166"/>
      <c r="S553" s="166"/>
    </row>
    <row r="554" spans="1:19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166"/>
      <c r="L554" s="166"/>
      <c r="M554" s="166"/>
      <c r="N554" s="166"/>
      <c r="O554" s="166"/>
      <c r="P554" s="166"/>
      <c r="Q554" s="166"/>
      <c r="R554" s="166"/>
      <c r="S554" s="166"/>
    </row>
    <row r="555" spans="1:19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166"/>
      <c r="L555" s="166"/>
      <c r="M555" s="166"/>
      <c r="N555" s="166"/>
      <c r="O555" s="166"/>
      <c r="P555" s="166"/>
      <c r="Q555" s="166"/>
      <c r="R555" s="166"/>
      <c r="S555" s="166"/>
    </row>
    <row r="556" spans="1:19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166"/>
      <c r="L556" s="166"/>
      <c r="M556" s="166"/>
      <c r="N556" s="166"/>
      <c r="O556" s="166"/>
      <c r="P556" s="166"/>
      <c r="Q556" s="166"/>
      <c r="R556" s="166"/>
      <c r="S556" s="166"/>
    </row>
    <row r="557" spans="1:19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166"/>
      <c r="L557" s="166"/>
      <c r="M557" s="166"/>
      <c r="N557" s="166"/>
      <c r="O557" s="166"/>
      <c r="P557" s="166"/>
      <c r="Q557" s="166"/>
      <c r="R557" s="166"/>
      <c r="S557" s="166"/>
    </row>
    <row r="558" spans="1:19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166"/>
      <c r="L558" s="166"/>
      <c r="M558" s="166"/>
      <c r="N558" s="166"/>
      <c r="O558" s="166"/>
      <c r="P558" s="166"/>
      <c r="Q558" s="166"/>
      <c r="R558" s="166"/>
      <c r="S558" s="166"/>
    </row>
    <row r="559" spans="1:19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166"/>
      <c r="L559" s="166"/>
      <c r="M559" s="166"/>
      <c r="N559" s="166"/>
      <c r="O559" s="166"/>
      <c r="P559" s="166"/>
      <c r="Q559" s="166"/>
      <c r="R559" s="166"/>
      <c r="S559" s="166"/>
    </row>
    <row r="560" spans="1:19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166"/>
      <c r="L560" s="166"/>
      <c r="M560" s="166"/>
      <c r="N560" s="166"/>
      <c r="O560" s="166"/>
      <c r="P560" s="166"/>
      <c r="Q560" s="166"/>
      <c r="R560" s="166"/>
      <c r="S560" s="166"/>
    </row>
    <row r="561" spans="1:19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166"/>
      <c r="L561" s="166"/>
      <c r="M561" s="166"/>
      <c r="N561" s="166"/>
      <c r="O561" s="166"/>
      <c r="P561" s="166"/>
      <c r="Q561" s="166"/>
      <c r="R561" s="166"/>
      <c r="S561" s="166"/>
    </row>
    <row r="562" spans="1:19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166"/>
      <c r="L562" s="166"/>
      <c r="M562" s="166"/>
      <c r="N562" s="166"/>
      <c r="O562" s="166"/>
      <c r="P562" s="166"/>
      <c r="Q562" s="166"/>
      <c r="R562" s="166"/>
      <c r="S562" s="166"/>
    </row>
    <row r="563" spans="1:19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166"/>
      <c r="L563" s="166"/>
      <c r="M563" s="166"/>
      <c r="N563" s="166"/>
      <c r="O563" s="166"/>
      <c r="P563" s="166"/>
      <c r="Q563" s="166"/>
      <c r="R563" s="166"/>
      <c r="S563" s="166"/>
    </row>
    <row r="564" spans="1:19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166"/>
      <c r="L564" s="166"/>
      <c r="M564" s="166"/>
      <c r="N564" s="166"/>
      <c r="O564" s="166"/>
      <c r="P564" s="166"/>
      <c r="Q564" s="166"/>
      <c r="R564" s="166"/>
      <c r="S564" s="166"/>
    </row>
    <row r="565" spans="1:19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166"/>
      <c r="L565" s="166"/>
      <c r="M565" s="166"/>
      <c r="N565" s="166"/>
      <c r="O565" s="166"/>
      <c r="P565" s="166"/>
      <c r="Q565" s="166"/>
      <c r="R565" s="166"/>
      <c r="S565" s="166"/>
    </row>
    <row r="566" spans="1:19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166"/>
      <c r="L566" s="166"/>
      <c r="M566" s="166"/>
      <c r="N566" s="166"/>
      <c r="O566" s="166"/>
      <c r="P566" s="166"/>
      <c r="Q566" s="166"/>
      <c r="R566" s="166"/>
      <c r="S566" s="166"/>
    </row>
    <row r="567" spans="1:19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166"/>
      <c r="L567" s="166"/>
      <c r="M567" s="166"/>
      <c r="N567" s="166"/>
      <c r="O567" s="166"/>
      <c r="P567" s="166"/>
      <c r="Q567" s="166"/>
      <c r="R567" s="166"/>
      <c r="S567" s="166"/>
    </row>
    <row r="568" spans="1:19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166"/>
      <c r="L568" s="166"/>
      <c r="M568" s="166"/>
      <c r="N568" s="166"/>
      <c r="O568" s="166"/>
      <c r="P568" s="166"/>
      <c r="Q568" s="166"/>
      <c r="R568" s="166"/>
      <c r="S568" s="166"/>
    </row>
    <row r="569" spans="1:19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166"/>
      <c r="L569" s="166"/>
      <c r="M569" s="166"/>
      <c r="N569" s="166"/>
      <c r="O569" s="166"/>
      <c r="P569" s="166"/>
      <c r="Q569" s="166"/>
      <c r="R569" s="166"/>
      <c r="S569" s="166"/>
    </row>
    <row r="570" spans="1:19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</row>
    <row r="571" spans="1:19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166"/>
      <c r="L571" s="166"/>
      <c r="M571" s="166"/>
      <c r="N571" s="166"/>
      <c r="O571" s="166"/>
      <c r="P571" s="166"/>
      <c r="Q571" s="166"/>
      <c r="R571" s="166"/>
      <c r="S571" s="166"/>
    </row>
    <row r="572" spans="1:19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166"/>
      <c r="L572" s="166"/>
      <c r="M572" s="166"/>
      <c r="N572" s="166"/>
      <c r="O572" s="166"/>
      <c r="P572" s="166"/>
      <c r="Q572" s="166"/>
      <c r="R572" s="166"/>
      <c r="S572" s="166"/>
    </row>
    <row r="573" spans="1:19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166"/>
      <c r="L573" s="166"/>
      <c r="M573" s="166"/>
      <c r="N573" s="166"/>
      <c r="O573" s="166"/>
      <c r="P573" s="166"/>
      <c r="Q573" s="166"/>
      <c r="R573" s="166"/>
      <c r="S573" s="166"/>
    </row>
    <row r="574" spans="1:19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  <c r="P574" s="166"/>
      <c r="Q574" s="166"/>
      <c r="R574" s="166"/>
      <c r="S574" s="166"/>
    </row>
    <row r="575" spans="1:19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166"/>
      <c r="L575" s="166"/>
      <c r="M575" s="166"/>
      <c r="N575" s="166"/>
      <c r="O575" s="166"/>
      <c r="P575" s="166"/>
      <c r="Q575" s="166"/>
      <c r="R575" s="166"/>
      <c r="S575" s="166"/>
    </row>
    <row r="576" spans="1:19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166"/>
      <c r="L576" s="166"/>
      <c r="M576" s="166"/>
      <c r="N576" s="166"/>
      <c r="O576" s="166"/>
      <c r="P576" s="166"/>
      <c r="Q576" s="166"/>
      <c r="R576" s="166"/>
      <c r="S576" s="166"/>
    </row>
    <row r="577" spans="1:19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166"/>
      <c r="L577" s="166"/>
      <c r="M577" s="166"/>
      <c r="N577" s="166"/>
      <c r="O577" s="166"/>
      <c r="P577" s="166"/>
      <c r="Q577" s="166"/>
      <c r="R577" s="166"/>
      <c r="S577" s="166"/>
    </row>
    <row r="578" spans="1:19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166"/>
      <c r="L578" s="166"/>
      <c r="M578" s="166"/>
      <c r="N578" s="166"/>
      <c r="O578" s="166"/>
      <c r="P578" s="166"/>
      <c r="Q578" s="166"/>
      <c r="R578" s="166"/>
      <c r="S578" s="166"/>
    </row>
    <row r="579" spans="1:19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166"/>
      <c r="L579" s="166"/>
      <c r="M579" s="166"/>
      <c r="N579" s="166"/>
      <c r="O579" s="166"/>
      <c r="P579" s="166"/>
      <c r="Q579" s="166"/>
      <c r="R579" s="166"/>
      <c r="S579" s="166"/>
    </row>
    <row r="580" spans="1:19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166"/>
      <c r="L580" s="166"/>
      <c r="M580" s="166"/>
      <c r="N580" s="166"/>
      <c r="O580" s="166"/>
      <c r="P580" s="166"/>
      <c r="Q580" s="166"/>
      <c r="R580" s="166"/>
      <c r="S580" s="166"/>
    </row>
    <row r="581" spans="1:19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166"/>
      <c r="L581" s="166"/>
      <c r="M581" s="166"/>
      <c r="N581" s="166"/>
      <c r="O581" s="166"/>
      <c r="P581" s="166"/>
      <c r="Q581" s="166"/>
      <c r="R581" s="166"/>
      <c r="S581" s="166"/>
    </row>
    <row r="582" spans="1:19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166"/>
      <c r="L582" s="166"/>
      <c r="M582" s="166"/>
      <c r="N582" s="166"/>
      <c r="O582" s="166"/>
      <c r="P582" s="166"/>
      <c r="Q582" s="166"/>
      <c r="R582" s="166"/>
      <c r="S582" s="166"/>
    </row>
    <row r="583" spans="1:19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166"/>
      <c r="L583" s="166"/>
      <c r="M583" s="166"/>
      <c r="N583" s="166"/>
      <c r="O583" s="166"/>
      <c r="P583" s="166"/>
      <c r="Q583" s="166"/>
      <c r="R583" s="166"/>
      <c r="S583" s="166"/>
    </row>
    <row r="584" spans="1:19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166"/>
      <c r="L584" s="166"/>
      <c r="M584" s="166"/>
      <c r="N584" s="166"/>
      <c r="O584" s="166"/>
      <c r="P584" s="166"/>
      <c r="Q584" s="166"/>
      <c r="R584" s="166"/>
      <c r="S584" s="166"/>
    </row>
    <row r="585" spans="1:19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166"/>
      <c r="L585" s="166"/>
      <c r="M585" s="166"/>
      <c r="N585" s="166"/>
      <c r="O585" s="166"/>
      <c r="P585" s="166"/>
      <c r="Q585" s="166"/>
      <c r="R585" s="166"/>
      <c r="S585" s="166"/>
    </row>
    <row r="586" spans="1:19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166"/>
      <c r="L586" s="166"/>
      <c r="M586" s="166"/>
      <c r="N586" s="166"/>
      <c r="O586" s="166"/>
      <c r="P586" s="166"/>
      <c r="Q586" s="166"/>
      <c r="R586" s="166"/>
      <c r="S586" s="166"/>
    </row>
    <row r="587" spans="1:19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166"/>
      <c r="L587" s="166"/>
      <c r="M587" s="166"/>
      <c r="N587" s="166"/>
      <c r="O587" s="166"/>
      <c r="P587" s="166"/>
      <c r="Q587" s="166"/>
      <c r="R587" s="166"/>
      <c r="S587" s="166"/>
    </row>
    <row r="588" spans="1:19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166"/>
      <c r="L588" s="166"/>
      <c r="M588" s="166"/>
      <c r="N588" s="166"/>
      <c r="O588" s="166"/>
      <c r="P588" s="166"/>
      <c r="Q588" s="166"/>
      <c r="R588" s="166"/>
      <c r="S588" s="166"/>
    </row>
    <row r="589" spans="1:19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166"/>
      <c r="L589" s="166"/>
      <c r="M589" s="166"/>
      <c r="N589" s="166"/>
      <c r="O589" s="166"/>
      <c r="P589" s="166"/>
      <c r="Q589" s="166"/>
      <c r="R589" s="166"/>
      <c r="S589" s="166"/>
    </row>
    <row r="590" spans="1:19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166"/>
      <c r="L590" s="166"/>
      <c r="M590" s="166"/>
      <c r="N590" s="166"/>
      <c r="O590" s="166"/>
      <c r="P590" s="166"/>
      <c r="Q590" s="166"/>
      <c r="R590" s="166"/>
      <c r="S590" s="166"/>
    </row>
    <row r="591" spans="1:19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166"/>
      <c r="L591" s="166"/>
      <c r="M591" s="166"/>
      <c r="N591" s="166"/>
      <c r="O591" s="166"/>
      <c r="P591" s="166"/>
      <c r="Q591" s="166"/>
      <c r="R591" s="166"/>
      <c r="S591" s="166"/>
    </row>
    <row r="592" spans="1:19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166"/>
      <c r="L592" s="166"/>
      <c r="M592" s="166"/>
      <c r="N592" s="166"/>
      <c r="O592" s="166"/>
      <c r="P592" s="166"/>
      <c r="Q592" s="166"/>
      <c r="R592" s="166"/>
      <c r="S592" s="166"/>
    </row>
    <row r="593" spans="1:19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166"/>
      <c r="L593" s="166"/>
      <c r="M593" s="166"/>
      <c r="N593" s="166"/>
      <c r="O593" s="166"/>
      <c r="P593" s="166"/>
      <c r="Q593" s="166"/>
      <c r="R593" s="166"/>
      <c r="S593" s="166"/>
    </row>
    <row r="594" spans="1:19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166"/>
      <c r="L594" s="166"/>
      <c r="M594" s="166"/>
      <c r="N594" s="166"/>
      <c r="O594" s="166"/>
      <c r="P594" s="166"/>
      <c r="Q594" s="166"/>
      <c r="R594" s="166"/>
      <c r="S594" s="166"/>
    </row>
    <row r="595" spans="1:19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  <c r="S595" s="166"/>
    </row>
    <row r="596" spans="1:19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166"/>
      <c r="L596" s="166"/>
      <c r="M596" s="166"/>
      <c r="N596" s="166"/>
      <c r="O596" s="166"/>
      <c r="P596" s="166"/>
      <c r="Q596" s="166"/>
      <c r="R596" s="166"/>
      <c r="S596" s="166"/>
    </row>
    <row r="597" spans="1:19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166"/>
      <c r="L597" s="166"/>
      <c r="M597" s="166"/>
      <c r="N597" s="166"/>
      <c r="O597" s="166"/>
      <c r="P597" s="166"/>
      <c r="Q597" s="166"/>
      <c r="R597" s="166"/>
      <c r="S597" s="166"/>
    </row>
    <row r="598" spans="1:19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166"/>
      <c r="L598" s="166"/>
      <c r="M598" s="166"/>
      <c r="N598" s="166"/>
      <c r="O598" s="166"/>
      <c r="P598" s="166"/>
      <c r="Q598" s="166"/>
      <c r="R598" s="166"/>
      <c r="S598" s="166"/>
    </row>
    <row r="599" spans="1:19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166"/>
      <c r="L599" s="166"/>
      <c r="M599" s="166"/>
      <c r="N599" s="166"/>
      <c r="O599" s="166"/>
      <c r="P599" s="166"/>
      <c r="Q599" s="166"/>
      <c r="R599" s="166"/>
      <c r="S599" s="166"/>
    </row>
    <row r="600" spans="1:19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166"/>
      <c r="L600" s="166"/>
      <c r="M600" s="166"/>
      <c r="N600" s="166"/>
      <c r="O600" s="166"/>
      <c r="P600" s="166"/>
      <c r="Q600" s="166"/>
      <c r="R600" s="166"/>
      <c r="S600" s="166"/>
    </row>
    <row r="601" spans="1:19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166"/>
      <c r="L601" s="166"/>
      <c r="M601" s="166"/>
      <c r="N601" s="166"/>
      <c r="O601" s="166"/>
      <c r="P601" s="166"/>
      <c r="Q601" s="166"/>
      <c r="R601" s="166"/>
      <c r="S601" s="166"/>
    </row>
    <row r="602" spans="1:19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166"/>
      <c r="L602" s="166"/>
      <c r="M602" s="166"/>
      <c r="N602" s="166"/>
      <c r="O602" s="166"/>
      <c r="P602" s="166"/>
      <c r="Q602" s="166"/>
      <c r="R602" s="166"/>
      <c r="S602" s="166"/>
    </row>
    <row r="603" spans="1:19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166"/>
      <c r="L603" s="166"/>
      <c r="M603" s="166"/>
      <c r="N603" s="166"/>
      <c r="O603" s="166"/>
      <c r="P603" s="166"/>
      <c r="Q603" s="166"/>
      <c r="R603" s="166"/>
      <c r="S603" s="166"/>
    </row>
    <row r="604" spans="1:19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166"/>
      <c r="L604" s="166"/>
      <c r="M604" s="166"/>
      <c r="N604" s="166"/>
      <c r="O604" s="166"/>
      <c r="P604" s="166"/>
      <c r="Q604" s="166"/>
      <c r="R604" s="166"/>
      <c r="S604" s="166"/>
    </row>
    <row r="605" spans="1:19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166"/>
      <c r="L605" s="166"/>
      <c r="M605" s="166"/>
      <c r="N605" s="166"/>
      <c r="O605" s="166"/>
      <c r="P605" s="166"/>
      <c r="Q605" s="166"/>
      <c r="R605" s="166"/>
      <c r="S605" s="166"/>
    </row>
    <row r="606" spans="1:19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166"/>
      <c r="L606" s="166"/>
      <c r="M606" s="166"/>
      <c r="N606" s="166"/>
      <c r="O606" s="166"/>
      <c r="P606" s="166"/>
      <c r="Q606" s="166"/>
      <c r="R606" s="166"/>
      <c r="S606" s="166"/>
    </row>
    <row r="607" spans="1:19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166"/>
      <c r="L607" s="166"/>
      <c r="M607" s="166"/>
      <c r="N607" s="166"/>
      <c r="O607" s="166"/>
      <c r="P607" s="166"/>
      <c r="Q607" s="166"/>
      <c r="R607" s="166"/>
      <c r="S607" s="166"/>
    </row>
    <row r="608" spans="1:19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166"/>
      <c r="L608" s="166"/>
      <c r="M608" s="166"/>
      <c r="N608" s="166"/>
      <c r="O608" s="166"/>
      <c r="P608" s="166"/>
      <c r="Q608" s="166"/>
      <c r="R608" s="166"/>
      <c r="S608" s="166"/>
    </row>
    <row r="609" spans="1:19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166"/>
      <c r="L609" s="166"/>
      <c r="M609" s="166"/>
      <c r="N609" s="166"/>
      <c r="O609" s="166"/>
      <c r="P609" s="166"/>
      <c r="Q609" s="166"/>
      <c r="R609" s="166"/>
      <c r="S609" s="166"/>
    </row>
    <row r="610" spans="1:19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166"/>
      <c r="L610" s="166"/>
      <c r="M610" s="166"/>
      <c r="N610" s="166"/>
      <c r="O610" s="166"/>
      <c r="P610" s="166"/>
      <c r="Q610" s="166"/>
      <c r="R610" s="166"/>
      <c r="S610" s="166"/>
    </row>
    <row r="611" spans="1:19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166"/>
      <c r="L611" s="166"/>
      <c r="M611" s="166"/>
      <c r="N611" s="166"/>
      <c r="O611" s="166"/>
      <c r="P611" s="166"/>
      <c r="Q611" s="166"/>
      <c r="R611" s="166"/>
      <c r="S611" s="166"/>
    </row>
    <row r="612" spans="1:19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166"/>
      <c r="L612" s="166"/>
      <c r="M612" s="166"/>
      <c r="N612" s="166"/>
      <c r="O612" s="166"/>
      <c r="P612" s="166"/>
      <c r="Q612" s="166"/>
      <c r="R612" s="166"/>
      <c r="S612" s="166"/>
    </row>
    <row r="613" spans="1:19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166"/>
      <c r="L613" s="166"/>
      <c r="M613" s="166"/>
      <c r="N613" s="166"/>
      <c r="O613" s="166"/>
      <c r="P613" s="166"/>
      <c r="Q613" s="166"/>
      <c r="R613" s="166"/>
      <c r="S613" s="166"/>
    </row>
    <row r="614" spans="1:19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166"/>
      <c r="L614" s="166"/>
      <c r="M614" s="166"/>
      <c r="N614" s="166"/>
      <c r="O614" s="166"/>
      <c r="P614" s="166"/>
      <c r="Q614" s="166"/>
      <c r="R614" s="166"/>
      <c r="S614" s="166"/>
    </row>
    <row r="615" spans="1:19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166"/>
      <c r="L615" s="166"/>
      <c r="M615" s="166"/>
      <c r="N615" s="166"/>
      <c r="O615" s="166"/>
      <c r="P615" s="166"/>
      <c r="Q615" s="166"/>
      <c r="R615" s="166"/>
      <c r="S615" s="166"/>
    </row>
    <row r="616" spans="1:19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166"/>
      <c r="L616" s="166"/>
      <c r="M616" s="166"/>
      <c r="N616" s="166"/>
      <c r="O616" s="166"/>
      <c r="P616" s="166"/>
      <c r="Q616" s="166"/>
      <c r="R616" s="166"/>
      <c r="S616" s="166"/>
    </row>
    <row r="617" spans="1:19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166"/>
      <c r="S617" s="166"/>
    </row>
    <row r="618" spans="1:19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166"/>
      <c r="S618" s="166"/>
    </row>
    <row r="619" spans="1:19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  <c r="S619" s="166"/>
    </row>
    <row r="620" spans="1:19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166"/>
      <c r="L620" s="166"/>
      <c r="M620" s="166"/>
      <c r="N620" s="166"/>
      <c r="O620" s="166"/>
      <c r="P620" s="166"/>
      <c r="Q620" s="166"/>
      <c r="R620" s="166"/>
      <c r="S620" s="166"/>
    </row>
    <row r="621" spans="1:19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166"/>
      <c r="S621" s="166"/>
    </row>
    <row r="622" spans="1:19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166"/>
      <c r="S622" s="166"/>
    </row>
    <row r="623" spans="1:19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166"/>
      <c r="S623" s="166"/>
    </row>
    <row r="624" spans="1:19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166"/>
      <c r="S624" s="166"/>
    </row>
    <row r="625" spans="1:19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166"/>
      <c r="S625" s="166"/>
    </row>
    <row r="626" spans="1:19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166"/>
      <c r="S626" s="166"/>
    </row>
    <row r="627" spans="1:19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166"/>
      <c r="S627" s="166"/>
    </row>
    <row r="628" spans="1:19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  <c r="R628" s="166"/>
      <c r="S628" s="166"/>
    </row>
    <row r="629" spans="1:19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166"/>
      <c r="S629" s="166"/>
    </row>
    <row r="630" spans="1:19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166"/>
      <c r="S630" s="166"/>
    </row>
    <row r="631" spans="1:19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166"/>
      <c r="L631" s="166"/>
      <c r="M631" s="166"/>
      <c r="N631" s="166"/>
      <c r="O631" s="166"/>
      <c r="P631" s="166"/>
      <c r="Q631" s="166"/>
      <c r="R631" s="166"/>
      <c r="S631" s="166"/>
    </row>
    <row r="632" spans="1:19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166"/>
      <c r="L632" s="166"/>
      <c r="M632" s="166"/>
      <c r="N632" s="166"/>
      <c r="O632" s="166"/>
      <c r="P632" s="166"/>
      <c r="Q632" s="166"/>
      <c r="R632" s="166"/>
      <c r="S632" s="166"/>
    </row>
    <row r="633" spans="1:19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66"/>
      <c r="P633" s="166"/>
      <c r="Q633" s="166"/>
      <c r="R633" s="166"/>
      <c r="S633" s="166"/>
    </row>
    <row r="634" spans="1:19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66"/>
      <c r="P634" s="166"/>
      <c r="Q634" s="166"/>
      <c r="R634" s="166"/>
      <c r="S634" s="166"/>
    </row>
    <row r="635" spans="1:19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66"/>
      <c r="P635" s="166"/>
      <c r="Q635" s="166"/>
      <c r="R635" s="166"/>
      <c r="S635" s="166"/>
    </row>
    <row r="636" spans="1:19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66"/>
      <c r="P636" s="166"/>
      <c r="Q636" s="166"/>
      <c r="R636" s="166"/>
      <c r="S636" s="166"/>
    </row>
    <row r="637" spans="1:19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66"/>
      <c r="P637" s="166"/>
      <c r="Q637" s="166"/>
      <c r="R637" s="166"/>
      <c r="S637" s="166"/>
    </row>
    <row r="638" spans="1:19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166"/>
      <c r="L638" s="166"/>
      <c r="M638" s="166"/>
      <c r="N638" s="166"/>
      <c r="O638" s="166"/>
      <c r="P638" s="166"/>
      <c r="Q638" s="166"/>
      <c r="R638" s="166"/>
      <c r="S638" s="166"/>
    </row>
    <row r="639" spans="1:19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166"/>
      <c r="L639" s="166"/>
      <c r="M639" s="166"/>
      <c r="N639" s="166"/>
      <c r="O639" s="166"/>
      <c r="P639" s="166"/>
      <c r="Q639" s="166"/>
      <c r="R639" s="166"/>
      <c r="S639" s="166"/>
    </row>
    <row r="640" spans="1:19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166"/>
      <c r="L640" s="166"/>
      <c r="M640" s="166"/>
      <c r="N640" s="166"/>
      <c r="O640" s="166"/>
      <c r="P640" s="166"/>
      <c r="Q640" s="166"/>
      <c r="R640" s="166"/>
      <c r="S640" s="166"/>
    </row>
    <row r="641" spans="1:19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166"/>
      <c r="L641" s="166"/>
      <c r="M641" s="166"/>
      <c r="N641" s="166"/>
      <c r="O641" s="166"/>
      <c r="P641" s="166"/>
      <c r="Q641" s="166"/>
      <c r="R641" s="166"/>
      <c r="S641" s="166"/>
    </row>
    <row r="642" spans="1:19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166"/>
      <c r="L642" s="166"/>
      <c r="M642" s="166"/>
      <c r="N642" s="166"/>
      <c r="O642" s="166"/>
      <c r="P642" s="166"/>
      <c r="Q642" s="166"/>
      <c r="R642" s="166"/>
      <c r="S642" s="166"/>
    </row>
    <row r="643" spans="1:19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166"/>
      <c r="L643" s="166"/>
      <c r="M643" s="166"/>
      <c r="N643" s="166"/>
      <c r="O643" s="166"/>
      <c r="P643" s="166"/>
      <c r="Q643" s="166"/>
      <c r="R643" s="166"/>
      <c r="S643" s="166"/>
    </row>
    <row r="644" spans="1:19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</row>
    <row r="645" spans="1:19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166"/>
      <c r="L645" s="166"/>
      <c r="M645" s="166"/>
      <c r="N645" s="166"/>
      <c r="O645" s="166"/>
      <c r="P645" s="166"/>
      <c r="Q645" s="166"/>
      <c r="R645" s="166"/>
      <c r="S645" s="166"/>
    </row>
    <row r="646" spans="1:19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166"/>
      <c r="L646" s="166"/>
      <c r="M646" s="166"/>
      <c r="N646" s="166"/>
      <c r="O646" s="166"/>
      <c r="P646" s="166"/>
      <c r="Q646" s="166"/>
      <c r="R646" s="166"/>
      <c r="S646" s="166"/>
    </row>
    <row r="647" spans="1:19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166"/>
      <c r="L647" s="166"/>
      <c r="M647" s="166"/>
      <c r="N647" s="166"/>
      <c r="O647" s="166"/>
      <c r="P647" s="166"/>
      <c r="Q647" s="166"/>
      <c r="R647" s="166"/>
      <c r="S647" s="166"/>
    </row>
    <row r="648" spans="1:19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166"/>
      <c r="L648" s="166"/>
      <c r="M648" s="166"/>
      <c r="N648" s="166"/>
      <c r="O648" s="166"/>
      <c r="P648" s="166"/>
      <c r="Q648" s="166"/>
      <c r="R648" s="166"/>
      <c r="S648" s="166"/>
    </row>
    <row r="649" spans="1:19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166"/>
      <c r="L649" s="166"/>
      <c r="M649" s="166"/>
      <c r="N649" s="166"/>
      <c r="O649" s="166"/>
      <c r="P649" s="166"/>
      <c r="Q649" s="166"/>
      <c r="R649" s="166"/>
      <c r="S649" s="166"/>
    </row>
    <row r="650" spans="1:19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166"/>
      <c r="L650" s="166"/>
      <c r="M650" s="166"/>
      <c r="N650" s="166"/>
      <c r="O650" s="166"/>
      <c r="P650" s="166"/>
      <c r="Q650" s="166"/>
      <c r="R650" s="166"/>
      <c r="S650" s="166"/>
    </row>
    <row r="651" spans="1:19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166"/>
      <c r="L651" s="166"/>
      <c r="M651" s="166"/>
      <c r="N651" s="166"/>
      <c r="O651" s="166"/>
      <c r="P651" s="166"/>
      <c r="Q651" s="166"/>
      <c r="R651" s="166"/>
      <c r="S651" s="166"/>
    </row>
    <row r="652" spans="1:19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166"/>
      <c r="L652" s="166"/>
      <c r="M652" s="166"/>
      <c r="N652" s="166"/>
      <c r="O652" s="166"/>
      <c r="P652" s="166"/>
      <c r="Q652" s="166"/>
      <c r="R652" s="166"/>
      <c r="S652" s="166"/>
    </row>
    <row r="653" spans="1:19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166"/>
      <c r="L653" s="166"/>
      <c r="M653" s="166"/>
      <c r="N653" s="166"/>
      <c r="O653" s="166"/>
      <c r="P653" s="166"/>
      <c r="Q653" s="166"/>
      <c r="R653" s="166"/>
      <c r="S653" s="166"/>
    </row>
    <row r="654" spans="1:19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166"/>
      <c r="L654" s="166"/>
      <c r="M654" s="166"/>
      <c r="N654" s="166"/>
      <c r="O654" s="166"/>
      <c r="P654" s="166"/>
      <c r="Q654" s="166"/>
      <c r="R654" s="166"/>
      <c r="S654" s="166"/>
    </row>
    <row r="655" spans="1:19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166"/>
      <c r="L655" s="166"/>
      <c r="M655" s="166"/>
      <c r="N655" s="166"/>
      <c r="O655" s="166"/>
      <c r="P655" s="166"/>
      <c r="Q655" s="166"/>
      <c r="R655" s="166"/>
      <c r="S655" s="166"/>
    </row>
    <row r="656" spans="1:19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166"/>
      <c r="L656" s="166"/>
      <c r="M656" s="166"/>
      <c r="N656" s="166"/>
      <c r="O656" s="166"/>
      <c r="P656" s="166"/>
      <c r="Q656" s="166"/>
      <c r="R656" s="166"/>
      <c r="S656" s="166"/>
    </row>
    <row r="657" spans="1:19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166"/>
      <c r="L657" s="166"/>
      <c r="M657" s="166"/>
      <c r="N657" s="166"/>
      <c r="O657" s="166"/>
      <c r="P657" s="166"/>
      <c r="Q657" s="166"/>
      <c r="R657" s="166"/>
      <c r="S657" s="166"/>
    </row>
    <row r="658" spans="1:19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166"/>
      <c r="L658" s="166"/>
      <c r="M658" s="166"/>
      <c r="N658" s="166"/>
      <c r="O658" s="166"/>
      <c r="P658" s="166"/>
      <c r="Q658" s="166"/>
      <c r="R658" s="166"/>
      <c r="S658" s="166"/>
    </row>
    <row r="659" spans="1:19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166"/>
      <c r="L659" s="166"/>
      <c r="M659" s="166"/>
      <c r="N659" s="166"/>
      <c r="O659" s="166"/>
      <c r="P659" s="166"/>
      <c r="Q659" s="166"/>
      <c r="R659" s="166"/>
      <c r="S659" s="166"/>
    </row>
    <row r="660" spans="1:19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166"/>
      <c r="L660" s="166"/>
      <c r="M660" s="166"/>
      <c r="N660" s="166"/>
      <c r="O660" s="166"/>
      <c r="P660" s="166"/>
      <c r="Q660" s="166"/>
      <c r="R660" s="166"/>
      <c r="S660" s="166"/>
    </row>
    <row r="661" spans="1:19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166"/>
      <c r="L661" s="166"/>
      <c r="M661" s="166"/>
      <c r="N661" s="166"/>
      <c r="O661" s="166"/>
      <c r="P661" s="166"/>
      <c r="Q661" s="166"/>
      <c r="R661" s="166"/>
      <c r="S661" s="166"/>
    </row>
    <row r="662" spans="1:19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166"/>
      <c r="L662" s="166"/>
      <c r="M662" s="166"/>
      <c r="N662" s="166"/>
      <c r="O662" s="166"/>
      <c r="P662" s="166"/>
      <c r="Q662" s="166"/>
      <c r="R662" s="166"/>
      <c r="S662" s="166"/>
    </row>
    <row r="663" spans="1:19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166"/>
      <c r="L663" s="166"/>
      <c r="M663" s="166"/>
      <c r="N663" s="166"/>
      <c r="O663" s="166"/>
      <c r="P663" s="166"/>
      <c r="Q663" s="166"/>
      <c r="R663" s="166"/>
      <c r="S663" s="166"/>
    </row>
    <row r="664" spans="1:19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166"/>
      <c r="L664" s="166"/>
      <c r="M664" s="166"/>
      <c r="N664" s="166"/>
      <c r="O664" s="166"/>
      <c r="P664" s="166"/>
      <c r="Q664" s="166"/>
      <c r="R664" s="166"/>
      <c r="S664" s="166"/>
    </row>
    <row r="665" spans="1:19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166"/>
      <c r="L665" s="166"/>
      <c r="M665" s="166"/>
      <c r="N665" s="166"/>
      <c r="O665" s="166"/>
      <c r="P665" s="166"/>
      <c r="Q665" s="166"/>
      <c r="R665" s="166"/>
      <c r="S665" s="166"/>
    </row>
    <row r="666" spans="1:19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166"/>
      <c r="L666" s="166"/>
      <c r="M666" s="166"/>
      <c r="N666" s="166"/>
      <c r="O666" s="166"/>
      <c r="P666" s="166"/>
      <c r="Q666" s="166"/>
      <c r="R666" s="166"/>
      <c r="S666" s="166"/>
    </row>
    <row r="667" spans="1:19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166"/>
      <c r="L667" s="166"/>
      <c r="M667" s="166"/>
      <c r="N667" s="166"/>
      <c r="O667" s="166"/>
      <c r="P667" s="166"/>
      <c r="Q667" s="166"/>
      <c r="R667" s="166"/>
      <c r="S667" s="166"/>
    </row>
    <row r="668" spans="1:19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</row>
    <row r="669" spans="1:19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166"/>
      <c r="L669" s="166"/>
      <c r="M669" s="166"/>
      <c r="N669" s="166"/>
      <c r="O669" s="166"/>
      <c r="P669" s="166"/>
      <c r="Q669" s="166"/>
      <c r="R669" s="166"/>
      <c r="S669" s="166"/>
    </row>
    <row r="670" spans="1:19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166"/>
      <c r="L670" s="166"/>
      <c r="M670" s="166"/>
      <c r="N670" s="166"/>
      <c r="O670" s="166"/>
      <c r="P670" s="166"/>
      <c r="Q670" s="166"/>
      <c r="R670" s="166"/>
      <c r="S670" s="166"/>
    </row>
    <row r="671" spans="1:19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166"/>
      <c r="L671" s="166"/>
      <c r="M671" s="166"/>
      <c r="N671" s="166"/>
      <c r="O671" s="166"/>
      <c r="P671" s="166"/>
      <c r="Q671" s="166"/>
      <c r="R671" s="166"/>
      <c r="S671" s="166"/>
    </row>
    <row r="672" spans="1:19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166"/>
      <c r="L672" s="166"/>
      <c r="M672" s="166"/>
      <c r="N672" s="166"/>
      <c r="O672" s="166"/>
      <c r="P672" s="166"/>
      <c r="Q672" s="166"/>
      <c r="R672" s="166"/>
      <c r="S672" s="166"/>
    </row>
    <row r="673" spans="1:19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166"/>
      <c r="L673" s="166"/>
      <c r="M673" s="166"/>
      <c r="N673" s="166"/>
      <c r="O673" s="166"/>
      <c r="P673" s="166"/>
      <c r="Q673" s="166"/>
      <c r="R673" s="166"/>
      <c r="S673" s="166"/>
    </row>
    <row r="674" spans="1:19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166"/>
      <c r="L674" s="166"/>
      <c r="M674" s="166"/>
      <c r="N674" s="166"/>
      <c r="O674" s="166"/>
      <c r="P674" s="166"/>
      <c r="Q674" s="166"/>
      <c r="R674" s="166"/>
      <c r="S674" s="166"/>
    </row>
    <row r="675" spans="1:19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166"/>
      <c r="L675" s="166"/>
      <c r="M675" s="166"/>
      <c r="N675" s="166"/>
      <c r="O675" s="166"/>
      <c r="P675" s="166"/>
      <c r="Q675" s="166"/>
      <c r="R675" s="166"/>
      <c r="S675" s="166"/>
    </row>
    <row r="676" spans="1:19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166"/>
      <c r="L676" s="166"/>
      <c r="M676" s="166"/>
      <c r="N676" s="166"/>
      <c r="O676" s="166"/>
      <c r="P676" s="166"/>
      <c r="Q676" s="166"/>
      <c r="R676" s="166"/>
      <c r="S676" s="166"/>
    </row>
    <row r="677" spans="1:19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166"/>
      <c r="L677" s="166"/>
      <c r="M677" s="166"/>
      <c r="N677" s="166"/>
      <c r="O677" s="166"/>
      <c r="P677" s="166"/>
      <c r="Q677" s="166"/>
      <c r="R677" s="166"/>
      <c r="S677" s="166"/>
    </row>
    <row r="678" spans="1:19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166"/>
      <c r="L678" s="166"/>
      <c r="M678" s="166"/>
      <c r="N678" s="166"/>
      <c r="O678" s="166"/>
      <c r="P678" s="166"/>
      <c r="Q678" s="166"/>
      <c r="R678" s="166"/>
      <c r="S678" s="166"/>
    </row>
    <row r="679" spans="1:19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166"/>
      <c r="L679" s="166"/>
      <c r="M679" s="166"/>
      <c r="N679" s="166"/>
      <c r="O679" s="166"/>
      <c r="P679" s="166"/>
      <c r="Q679" s="166"/>
      <c r="R679" s="166"/>
      <c r="S679" s="166"/>
    </row>
    <row r="680" spans="1:19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166"/>
      <c r="L680" s="166"/>
      <c r="M680" s="166"/>
      <c r="N680" s="166"/>
      <c r="O680" s="166"/>
      <c r="P680" s="166"/>
      <c r="Q680" s="166"/>
      <c r="R680" s="166"/>
      <c r="S680" s="166"/>
    </row>
    <row r="681" spans="1:19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166"/>
      <c r="L681" s="166"/>
      <c r="M681" s="166"/>
      <c r="N681" s="166"/>
      <c r="O681" s="166"/>
      <c r="P681" s="166"/>
      <c r="Q681" s="166"/>
      <c r="R681" s="166"/>
      <c r="S681" s="166"/>
    </row>
    <row r="682" spans="1:19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166"/>
      <c r="L682" s="166"/>
      <c r="M682" s="166"/>
      <c r="N682" s="166"/>
      <c r="O682" s="166"/>
      <c r="P682" s="166"/>
      <c r="Q682" s="166"/>
      <c r="R682" s="166"/>
      <c r="S682" s="166"/>
    </row>
    <row r="683" spans="1:19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166"/>
      <c r="L683" s="166"/>
      <c r="M683" s="166"/>
      <c r="N683" s="166"/>
      <c r="O683" s="166"/>
      <c r="P683" s="166"/>
      <c r="Q683" s="166"/>
      <c r="R683" s="166"/>
      <c r="S683" s="166"/>
    </row>
    <row r="684" spans="1:19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166"/>
      <c r="L684" s="166"/>
      <c r="M684" s="166"/>
      <c r="N684" s="166"/>
      <c r="O684" s="166"/>
      <c r="P684" s="166"/>
      <c r="Q684" s="166"/>
      <c r="R684" s="166"/>
      <c r="S684" s="166"/>
    </row>
    <row r="685" spans="1:19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166"/>
      <c r="L685" s="166"/>
      <c r="M685" s="166"/>
      <c r="N685" s="166"/>
      <c r="O685" s="166"/>
      <c r="P685" s="166"/>
      <c r="Q685" s="166"/>
      <c r="R685" s="166"/>
      <c r="S685" s="166"/>
    </row>
    <row r="686" spans="1:19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166"/>
      <c r="L686" s="166"/>
      <c r="M686" s="166"/>
      <c r="N686" s="166"/>
      <c r="O686" s="166"/>
      <c r="P686" s="166"/>
      <c r="Q686" s="166"/>
      <c r="R686" s="166"/>
      <c r="S686" s="166"/>
    </row>
    <row r="687" spans="1:19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166"/>
      <c r="L687" s="166"/>
      <c r="M687" s="166"/>
      <c r="N687" s="166"/>
      <c r="O687" s="166"/>
      <c r="P687" s="166"/>
      <c r="Q687" s="166"/>
      <c r="R687" s="166"/>
      <c r="S687" s="166"/>
    </row>
    <row r="688" spans="1:19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166"/>
      <c r="L688" s="166"/>
      <c r="M688" s="166"/>
      <c r="N688" s="166"/>
      <c r="O688" s="166"/>
      <c r="P688" s="166"/>
      <c r="Q688" s="166"/>
      <c r="R688" s="166"/>
      <c r="S688" s="166"/>
    </row>
    <row r="689" spans="1:19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166"/>
      <c r="L689" s="166"/>
      <c r="M689" s="166"/>
      <c r="N689" s="166"/>
      <c r="O689" s="166"/>
      <c r="P689" s="166"/>
      <c r="Q689" s="166"/>
      <c r="R689" s="166"/>
      <c r="S689" s="166"/>
    </row>
    <row r="690" spans="1:19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166"/>
      <c r="L690" s="166"/>
      <c r="M690" s="166"/>
      <c r="N690" s="166"/>
      <c r="O690" s="166"/>
      <c r="P690" s="166"/>
      <c r="Q690" s="166"/>
      <c r="R690" s="166"/>
      <c r="S690" s="166"/>
    </row>
    <row r="691" spans="1:19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166"/>
      <c r="L691" s="166"/>
      <c r="M691" s="166"/>
      <c r="N691" s="166"/>
      <c r="O691" s="166"/>
      <c r="P691" s="166"/>
      <c r="Q691" s="166"/>
      <c r="R691" s="166"/>
      <c r="S691" s="166"/>
    </row>
    <row r="692" spans="1:19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166"/>
      <c r="L692" s="166"/>
      <c r="M692" s="166"/>
      <c r="N692" s="166"/>
      <c r="O692" s="166"/>
      <c r="P692" s="166"/>
      <c r="Q692" s="166"/>
      <c r="R692" s="166"/>
      <c r="S692" s="166"/>
    </row>
    <row r="693" spans="1:19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  <c r="S693" s="166"/>
    </row>
    <row r="694" spans="1:19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166"/>
      <c r="L694" s="166"/>
      <c r="M694" s="166"/>
      <c r="N694" s="166"/>
      <c r="O694" s="166"/>
      <c r="P694" s="166"/>
      <c r="Q694" s="166"/>
      <c r="R694" s="166"/>
      <c r="S694" s="166"/>
    </row>
    <row r="695" spans="1:19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166"/>
      <c r="L695" s="166"/>
      <c r="M695" s="166"/>
      <c r="N695" s="166"/>
      <c r="O695" s="166"/>
      <c r="P695" s="166"/>
      <c r="Q695" s="166"/>
      <c r="R695" s="166"/>
      <c r="S695" s="166"/>
    </row>
    <row r="696" spans="1:19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166"/>
      <c r="L696" s="166"/>
      <c r="M696" s="166"/>
      <c r="N696" s="166"/>
      <c r="O696" s="166"/>
      <c r="P696" s="166"/>
      <c r="Q696" s="166"/>
      <c r="R696" s="166"/>
      <c r="S696" s="166"/>
    </row>
    <row r="697" spans="1:19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166"/>
      <c r="L697" s="166"/>
      <c r="M697" s="166"/>
      <c r="N697" s="166"/>
      <c r="O697" s="166"/>
      <c r="P697" s="166"/>
      <c r="Q697" s="166"/>
      <c r="R697" s="166"/>
      <c r="S697" s="166"/>
    </row>
    <row r="698" spans="1:19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166"/>
      <c r="L698" s="166"/>
      <c r="M698" s="166"/>
      <c r="N698" s="166"/>
      <c r="O698" s="166"/>
      <c r="P698" s="166"/>
      <c r="Q698" s="166"/>
      <c r="R698" s="166"/>
      <c r="S698" s="166"/>
    </row>
    <row r="699" spans="1:19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166"/>
      <c r="L699" s="166"/>
      <c r="M699" s="166"/>
      <c r="N699" s="166"/>
      <c r="O699" s="166"/>
      <c r="P699" s="166"/>
      <c r="Q699" s="166"/>
      <c r="R699" s="166"/>
      <c r="S699" s="166"/>
    </row>
    <row r="700" spans="1:19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166"/>
      <c r="L700" s="166"/>
      <c r="M700" s="166"/>
      <c r="N700" s="166"/>
      <c r="O700" s="166"/>
      <c r="P700" s="166"/>
      <c r="Q700" s="166"/>
      <c r="R700" s="166"/>
      <c r="S700" s="166"/>
    </row>
    <row r="701" spans="1:19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166"/>
      <c r="L701" s="166"/>
      <c r="M701" s="166"/>
      <c r="N701" s="166"/>
      <c r="O701" s="166"/>
      <c r="P701" s="166"/>
      <c r="Q701" s="166"/>
      <c r="R701" s="166"/>
      <c r="S701" s="166"/>
    </row>
    <row r="702" spans="1:19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166"/>
      <c r="L702" s="166"/>
      <c r="M702" s="166"/>
      <c r="N702" s="166"/>
      <c r="O702" s="166"/>
      <c r="P702" s="166"/>
      <c r="Q702" s="166"/>
      <c r="R702" s="166"/>
      <c r="S702" s="166"/>
    </row>
    <row r="703" spans="1:19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166"/>
      <c r="L703" s="166"/>
      <c r="M703" s="166"/>
      <c r="N703" s="166"/>
      <c r="O703" s="166"/>
      <c r="P703" s="166"/>
      <c r="Q703" s="166"/>
      <c r="R703" s="166"/>
      <c r="S703" s="166"/>
    </row>
    <row r="704" spans="1:19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166"/>
      <c r="L704" s="166"/>
      <c r="M704" s="166"/>
      <c r="N704" s="166"/>
      <c r="O704" s="166"/>
      <c r="P704" s="166"/>
      <c r="Q704" s="166"/>
      <c r="R704" s="166"/>
      <c r="S704" s="166"/>
    </row>
    <row r="705" spans="1:19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166"/>
      <c r="L705" s="166"/>
      <c r="M705" s="166"/>
      <c r="N705" s="166"/>
      <c r="O705" s="166"/>
      <c r="P705" s="166"/>
      <c r="Q705" s="166"/>
      <c r="R705" s="166"/>
      <c r="S705" s="166"/>
    </row>
    <row r="706" spans="1:19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166"/>
      <c r="L706" s="166"/>
      <c r="M706" s="166"/>
      <c r="N706" s="166"/>
      <c r="O706" s="166"/>
      <c r="P706" s="166"/>
      <c r="Q706" s="166"/>
      <c r="R706" s="166"/>
      <c r="S706" s="166"/>
    </row>
    <row r="707" spans="1:19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166"/>
      <c r="L707" s="166"/>
      <c r="M707" s="166"/>
      <c r="N707" s="166"/>
      <c r="O707" s="166"/>
      <c r="P707" s="166"/>
      <c r="Q707" s="166"/>
      <c r="R707" s="166"/>
      <c r="S707" s="166"/>
    </row>
    <row r="708" spans="1:19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166"/>
      <c r="L708" s="166"/>
      <c r="M708" s="166"/>
      <c r="N708" s="166"/>
      <c r="O708" s="166"/>
      <c r="P708" s="166"/>
      <c r="Q708" s="166"/>
      <c r="R708" s="166"/>
      <c r="S708" s="166"/>
    </row>
    <row r="709" spans="1:19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166"/>
      <c r="L709" s="166"/>
      <c r="M709" s="166"/>
      <c r="N709" s="166"/>
      <c r="O709" s="166"/>
      <c r="P709" s="166"/>
      <c r="Q709" s="166"/>
      <c r="R709" s="166"/>
      <c r="S709" s="166"/>
    </row>
    <row r="710" spans="1:19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166"/>
      <c r="L710" s="166"/>
      <c r="M710" s="166"/>
      <c r="N710" s="166"/>
      <c r="O710" s="166"/>
      <c r="P710" s="166"/>
      <c r="Q710" s="166"/>
      <c r="R710" s="166"/>
      <c r="S710" s="166"/>
    </row>
    <row r="711" spans="1:19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166"/>
      <c r="L711" s="166"/>
      <c r="M711" s="166"/>
      <c r="N711" s="166"/>
      <c r="O711" s="166"/>
      <c r="P711" s="166"/>
      <c r="Q711" s="166"/>
      <c r="R711" s="166"/>
      <c r="S711" s="166"/>
    </row>
    <row r="712" spans="1:19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166"/>
      <c r="L712" s="166"/>
      <c r="M712" s="166"/>
      <c r="N712" s="166"/>
      <c r="O712" s="166"/>
      <c r="P712" s="166"/>
      <c r="Q712" s="166"/>
      <c r="R712" s="166"/>
      <c r="S712" s="166"/>
    </row>
    <row r="713" spans="1:19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166"/>
      <c r="L713" s="166"/>
      <c r="M713" s="166"/>
      <c r="N713" s="166"/>
      <c r="O713" s="166"/>
      <c r="P713" s="166"/>
      <c r="Q713" s="166"/>
      <c r="R713" s="166"/>
      <c r="S713" s="166"/>
    </row>
    <row r="714" spans="1:19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166"/>
      <c r="L714" s="166"/>
      <c r="M714" s="166"/>
      <c r="N714" s="166"/>
      <c r="O714" s="166"/>
      <c r="P714" s="166"/>
      <c r="Q714" s="166"/>
      <c r="R714" s="166"/>
      <c r="S714" s="166"/>
    </row>
    <row r="715" spans="1:19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166"/>
      <c r="L715" s="166"/>
      <c r="M715" s="166"/>
      <c r="N715" s="166"/>
      <c r="O715" s="166"/>
      <c r="P715" s="166"/>
      <c r="Q715" s="166"/>
      <c r="R715" s="166"/>
      <c r="S715" s="166"/>
    </row>
    <row r="716" spans="1:19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166"/>
      <c r="L716" s="166"/>
      <c r="M716" s="166"/>
      <c r="N716" s="166"/>
      <c r="O716" s="166"/>
      <c r="P716" s="166"/>
      <c r="Q716" s="166"/>
      <c r="R716" s="166"/>
      <c r="S716" s="166"/>
    </row>
    <row r="717" spans="1:19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166"/>
      <c r="L717" s="166"/>
      <c r="M717" s="166"/>
      <c r="N717" s="166"/>
      <c r="O717" s="166"/>
      <c r="P717" s="166"/>
      <c r="Q717" s="166"/>
      <c r="R717" s="166"/>
      <c r="S717" s="166"/>
    </row>
    <row r="718" spans="1:19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166"/>
      <c r="L718" s="166"/>
      <c r="M718" s="166"/>
      <c r="N718" s="166"/>
      <c r="O718" s="166"/>
      <c r="P718" s="166"/>
      <c r="Q718" s="166"/>
      <c r="R718" s="166"/>
      <c r="S718" s="166"/>
    </row>
    <row r="719" spans="1:19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166"/>
      <c r="L719" s="166"/>
      <c r="M719" s="166"/>
      <c r="N719" s="166"/>
      <c r="O719" s="166"/>
      <c r="P719" s="166"/>
      <c r="Q719" s="166"/>
      <c r="R719" s="166"/>
      <c r="S719" s="166"/>
    </row>
    <row r="720" spans="1:19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166"/>
      <c r="L720" s="166"/>
      <c r="M720" s="166"/>
      <c r="N720" s="166"/>
      <c r="O720" s="166"/>
      <c r="P720" s="166"/>
      <c r="Q720" s="166"/>
      <c r="R720" s="166"/>
      <c r="S720" s="166"/>
    </row>
    <row r="721" spans="1:19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166"/>
      <c r="L721" s="166"/>
      <c r="M721" s="166"/>
      <c r="N721" s="166"/>
      <c r="O721" s="166"/>
      <c r="P721" s="166"/>
      <c r="Q721" s="166"/>
      <c r="R721" s="166"/>
      <c r="S721" s="166"/>
    </row>
    <row r="722" spans="1:19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166"/>
      <c r="L722" s="166"/>
      <c r="M722" s="166"/>
      <c r="N722" s="166"/>
      <c r="O722" s="166"/>
      <c r="P722" s="166"/>
      <c r="Q722" s="166"/>
      <c r="R722" s="166"/>
      <c r="S722" s="166"/>
    </row>
    <row r="723" spans="1:19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166"/>
      <c r="L723" s="166"/>
      <c r="M723" s="166"/>
      <c r="N723" s="166"/>
      <c r="O723" s="166"/>
      <c r="P723" s="166"/>
      <c r="Q723" s="166"/>
      <c r="R723" s="166"/>
      <c r="S723" s="166"/>
    </row>
    <row r="724" spans="1:19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166"/>
      <c r="L724" s="166"/>
      <c r="M724" s="166"/>
      <c r="N724" s="166"/>
      <c r="O724" s="166"/>
      <c r="P724" s="166"/>
      <c r="Q724" s="166"/>
      <c r="R724" s="166"/>
      <c r="S724" s="166"/>
    </row>
    <row r="725" spans="1:19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166"/>
      <c r="L725" s="166"/>
      <c r="M725" s="166"/>
      <c r="N725" s="166"/>
      <c r="O725" s="166"/>
      <c r="P725" s="166"/>
      <c r="Q725" s="166"/>
      <c r="R725" s="166"/>
      <c r="S725" s="166"/>
    </row>
    <row r="726" spans="1:19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166"/>
      <c r="L726" s="166"/>
      <c r="M726" s="166"/>
      <c r="N726" s="166"/>
      <c r="O726" s="166"/>
      <c r="P726" s="166"/>
      <c r="Q726" s="166"/>
      <c r="R726" s="166"/>
      <c r="S726" s="166"/>
    </row>
    <row r="727" spans="1:19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166"/>
      <c r="L727" s="166"/>
      <c r="M727" s="166"/>
      <c r="N727" s="166"/>
      <c r="O727" s="166"/>
      <c r="P727" s="166"/>
      <c r="Q727" s="166"/>
      <c r="R727" s="166"/>
      <c r="S727" s="166"/>
    </row>
    <row r="728" spans="1:19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166"/>
      <c r="L728" s="166"/>
      <c r="M728" s="166"/>
      <c r="N728" s="166"/>
      <c r="O728" s="166"/>
      <c r="P728" s="166"/>
      <c r="Q728" s="166"/>
      <c r="R728" s="166"/>
      <c r="S728" s="166"/>
    </row>
    <row r="729" spans="1:19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166"/>
      <c r="L729" s="166"/>
      <c r="M729" s="166"/>
      <c r="N729" s="166"/>
      <c r="O729" s="166"/>
      <c r="P729" s="166"/>
      <c r="Q729" s="166"/>
      <c r="R729" s="166"/>
      <c r="S729" s="166"/>
    </row>
    <row r="730" spans="1:19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166"/>
      <c r="L730" s="166"/>
      <c r="M730" s="166"/>
      <c r="N730" s="166"/>
      <c r="O730" s="166"/>
      <c r="P730" s="166"/>
      <c r="Q730" s="166"/>
      <c r="R730" s="166"/>
      <c r="S730" s="166"/>
    </row>
    <row r="731" spans="1:19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166"/>
      <c r="L731" s="166"/>
      <c r="M731" s="166"/>
      <c r="N731" s="166"/>
      <c r="O731" s="166"/>
      <c r="P731" s="166"/>
      <c r="Q731" s="166"/>
      <c r="R731" s="166"/>
      <c r="S731" s="166"/>
    </row>
    <row r="732" spans="1:19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166"/>
      <c r="L732" s="166"/>
      <c r="M732" s="166"/>
      <c r="N732" s="166"/>
      <c r="O732" s="166"/>
      <c r="P732" s="166"/>
      <c r="Q732" s="166"/>
      <c r="R732" s="166"/>
      <c r="S732" s="166"/>
    </row>
    <row r="733" spans="1:19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166"/>
      <c r="L733" s="166"/>
      <c r="M733" s="166"/>
      <c r="N733" s="166"/>
      <c r="O733" s="166"/>
      <c r="P733" s="166"/>
      <c r="Q733" s="166"/>
      <c r="R733" s="166"/>
      <c r="S733" s="166"/>
    </row>
    <row r="734" spans="1:19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166"/>
      <c r="L734" s="166"/>
      <c r="M734" s="166"/>
      <c r="N734" s="166"/>
      <c r="O734" s="166"/>
      <c r="P734" s="166"/>
      <c r="Q734" s="166"/>
      <c r="R734" s="166"/>
      <c r="S734" s="166"/>
    </row>
    <row r="735" spans="1:19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166"/>
      <c r="L735" s="166"/>
      <c r="M735" s="166"/>
      <c r="N735" s="166"/>
      <c r="O735" s="166"/>
      <c r="P735" s="166"/>
      <c r="Q735" s="166"/>
      <c r="R735" s="166"/>
      <c r="S735" s="166"/>
    </row>
    <row r="736" spans="1:19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166"/>
      <c r="L736" s="166"/>
      <c r="M736" s="166"/>
      <c r="N736" s="166"/>
      <c r="O736" s="166"/>
      <c r="P736" s="166"/>
      <c r="Q736" s="166"/>
      <c r="R736" s="166"/>
      <c r="S736" s="166"/>
    </row>
    <row r="737" spans="1:19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166"/>
      <c r="L737" s="166"/>
      <c r="M737" s="166"/>
      <c r="N737" s="166"/>
      <c r="O737" s="166"/>
      <c r="P737" s="166"/>
      <c r="Q737" s="166"/>
      <c r="R737" s="166"/>
      <c r="S737" s="166"/>
    </row>
    <row r="738" spans="1:19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166"/>
      <c r="L738" s="166"/>
      <c r="M738" s="166"/>
      <c r="N738" s="166"/>
      <c r="O738" s="166"/>
      <c r="P738" s="166"/>
      <c r="Q738" s="166"/>
      <c r="R738" s="166"/>
      <c r="S738" s="166"/>
    </row>
    <row r="739" spans="1:19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166"/>
      <c r="L739" s="166"/>
      <c r="M739" s="166"/>
      <c r="N739" s="166"/>
      <c r="O739" s="166"/>
      <c r="P739" s="166"/>
      <c r="Q739" s="166"/>
      <c r="R739" s="166"/>
      <c r="S739" s="166"/>
    </row>
    <row r="740" spans="1:19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166"/>
      <c r="L740" s="166"/>
      <c r="M740" s="166"/>
      <c r="N740" s="166"/>
      <c r="O740" s="166"/>
      <c r="P740" s="166"/>
      <c r="Q740" s="166"/>
      <c r="R740" s="166"/>
      <c r="S740" s="166"/>
    </row>
    <row r="741" spans="1:19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66"/>
      <c r="P741" s="166"/>
      <c r="Q741" s="166"/>
      <c r="R741" s="166"/>
      <c r="S741" s="166"/>
    </row>
    <row r="742" spans="1:19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</row>
    <row r="743" spans="1:19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166"/>
      <c r="L743" s="166"/>
      <c r="M743" s="166"/>
      <c r="N743" s="166"/>
      <c r="O743" s="166"/>
      <c r="P743" s="166"/>
      <c r="Q743" s="166"/>
      <c r="R743" s="166"/>
      <c r="S743" s="166"/>
    </row>
    <row r="744" spans="1:19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166"/>
      <c r="L744" s="166"/>
      <c r="M744" s="166"/>
      <c r="N744" s="166"/>
      <c r="O744" s="166"/>
      <c r="P744" s="166"/>
      <c r="Q744" s="166"/>
      <c r="R744" s="166"/>
      <c r="S744" s="166"/>
    </row>
    <row r="745" spans="1:19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166"/>
      <c r="L745" s="166"/>
      <c r="M745" s="166"/>
      <c r="N745" s="166"/>
      <c r="O745" s="166"/>
      <c r="P745" s="166"/>
      <c r="Q745" s="166"/>
      <c r="R745" s="166"/>
      <c r="S745" s="166"/>
    </row>
    <row r="746" spans="1:19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166"/>
      <c r="L746" s="166"/>
      <c r="M746" s="166"/>
      <c r="N746" s="166"/>
      <c r="O746" s="166"/>
      <c r="P746" s="166"/>
      <c r="Q746" s="166"/>
      <c r="R746" s="166"/>
      <c r="S746" s="166"/>
    </row>
    <row r="747" spans="1:19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166"/>
      <c r="L747" s="166"/>
      <c r="M747" s="166"/>
      <c r="N747" s="166"/>
      <c r="O747" s="166"/>
      <c r="P747" s="166"/>
      <c r="Q747" s="166"/>
      <c r="R747" s="166"/>
      <c r="S747" s="166"/>
    </row>
    <row r="748" spans="1:19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166"/>
      <c r="L748" s="166"/>
      <c r="M748" s="166"/>
      <c r="N748" s="166"/>
      <c r="O748" s="166"/>
      <c r="P748" s="166"/>
      <c r="Q748" s="166"/>
      <c r="R748" s="166"/>
      <c r="S748" s="166"/>
    </row>
    <row r="749" spans="1:19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166"/>
      <c r="L749" s="166"/>
      <c r="M749" s="166"/>
      <c r="N749" s="166"/>
      <c r="O749" s="166"/>
      <c r="P749" s="166"/>
      <c r="Q749" s="166"/>
      <c r="R749" s="166"/>
      <c r="S749" s="166"/>
    </row>
    <row r="750" spans="1:19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166"/>
      <c r="L750" s="166"/>
      <c r="M750" s="166"/>
      <c r="N750" s="166"/>
      <c r="O750" s="166"/>
      <c r="P750" s="166"/>
      <c r="Q750" s="166"/>
      <c r="R750" s="166"/>
      <c r="S750" s="166"/>
    </row>
    <row r="751" spans="1:19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166"/>
      <c r="L751" s="166"/>
      <c r="M751" s="166"/>
      <c r="N751" s="166"/>
      <c r="O751" s="166"/>
      <c r="P751" s="166"/>
      <c r="Q751" s="166"/>
      <c r="R751" s="166"/>
      <c r="S751" s="166"/>
    </row>
    <row r="752" spans="1:19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166"/>
      <c r="L752" s="166"/>
      <c r="M752" s="166"/>
      <c r="N752" s="166"/>
      <c r="O752" s="166"/>
      <c r="P752" s="166"/>
      <c r="Q752" s="166"/>
      <c r="R752" s="166"/>
      <c r="S752" s="166"/>
    </row>
    <row r="753" spans="1:19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166"/>
      <c r="L753" s="166"/>
      <c r="M753" s="166"/>
      <c r="N753" s="166"/>
      <c r="O753" s="166"/>
      <c r="P753" s="166"/>
      <c r="Q753" s="166"/>
      <c r="R753" s="166"/>
      <c r="S753" s="166"/>
    </row>
    <row r="754" spans="1:19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166"/>
      <c r="L754" s="166"/>
      <c r="M754" s="166"/>
      <c r="N754" s="166"/>
      <c r="O754" s="166"/>
      <c r="P754" s="166"/>
      <c r="Q754" s="166"/>
      <c r="R754" s="166"/>
      <c r="S754" s="166"/>
    </row>
    <row r="755" spans="1:19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166"/>
      <c r="L755" s="166"/>
      <c r="M755" s="166"/>
      <c r="N755" s="166"/>
      <c r="O755" s="166"/>
      <c r="P755" s="166"/>
      <c r="Q755" s="166"/>
      <c r="R755" s="166"/>
      <c r="S755" s="166"/>
    </row>
    <row r="756" spans="1:19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166"/>
      <c r="L756" s="166"/>
      <c r="M756" s="166"/>
      <c r="N756" s="166"/>
      <c r="O756" s="166"/>
      <c r="P756" s="166"/>
      <c r="Q756" s="166"/>
      <c r="R756" s="166"/>
      <c r="S756" s="166"/>
    </row>
    <row r="757" spans="1:19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166"/>
      <c r="L757" s="166"/>
      <c r="M757" s="166"/>
      <c r="N757" s="166"/>
      <c r="O757" s="166"/>
      <c r="P757" s="166"/>
      <c r="Q757" s="166"/>
      <c r="R757" s="166"/>
      <c r="S757" s="166"/>
    </row>
    <row r="758" spans="1:19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166"/>
      <c r="L758" s="166"/>
      <c r="M758" s="166"/>
      <c r="N758" s="166"/>
      <c r="O758" s="166"/>
      <c r="P758" s="166"/>
      <c r="Q758" s="166"/>
      <c r="R758" s="166"/>
      <c r="S758" s="166"/>
    </row>
    <row r="759" spans="1:19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166"/>
      <c r="L759" s="166"/>
      <c r="M759" s="166"/>
      <c r="N759" s="166"/>
      <c r="O759" s="166"/>
      <c r="P759" s="166"/>
      <c r="Q759" s="166"/>
      <c r="R759" s="166"/>
      <c r="S759" s="166"/>
    </row>
    <row r="760" spans="1:19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166"/>
      <c r="L760" s="166"/>
      <c r="M760" s="166"/>
      <c r="N760" s="166"/>
      <c r="O760" s="166"/>
      <c r="P760" s="166"/>
      <c r="Q760" s="166"/>
      <c r="R760" s="166"/>
      <c r="S760" s="166"/>
    </row>
    <row r="761" spans="1:19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166"/>
      <c r="L761" s="166"/>
      <c r="M761" s="166"/>
      <c r="N761" s="166"/>
      <c r="O761" s="166"/>
      <c r="P761" s="166"/>
      <c r="Q761" s="166"/>
      <c r="R761" s="166"/>
      <c r="S761" s="166"/>
    </row>
    <row r="762" spans="1:19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166"/>
      <c r="L762" s="166"/>
      <c r="M762" s="166"/>
      <c r="N762" s="166"/>
      <c r="O762" s="166"/>
      <c r="P762" s="166"/>
      <c r="Q762" s="166"/>
      <c r="R762" s="166"/>
      <c r="S762" s="166"/>
    </row>
    <row r="763" spans="1:19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166"/>
      <c r="L763" s="166"/>
      <c r="M763" s="166"/>
      <c r="N763" s="166"/>
      <c r="O763" s="166"/>
      <c r="P763" s="166"/>
      <c r="Q763" s="166"/>
      <c r="R763" s="166"/>
      <c r="S763" s="166"/>
    </row>
    <row r="764" spans="1:19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166"/>
      <c r="L764" s="166"/>
      <c r="M764" s="166"/>
      <c r="N764" s="166"/>
      <c r="O764" s="166"/>
      <c r="P764" s="166"/>
      <c r="Q764" s="166"/>
      <c r="R764" s="166"/>
      <c r="S764" s="166"/>
    </row>
    <row r="765" spans="1:19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166"/>
      <c r="L765" s="166"/>
      <c r="M765" s="166"/>
      <c r="N765" s="166"/>
      <c r="O765" s="166"/>
      <c r="P765" s="166"/>
      <c r="Q765" s="166"/>
      <c r="R765" s="166"/>
      <c r="S765" s="166"/>
    </row>
    <row r="766" spans="1:19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</row>
    <row r="767" spans="1:19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166"/>
      <c r="L767" s="166"/>
      <c r="M767" s="166"/>
      <c r="N767" s="166"/>
      <c r="O767" s="166"/>
      <c r="P767" s="166"/>
      <c r="Q767" s="166"/>
      <c r="R767" s="166"/>
      <c r="S767" s="166"/>
    </row>
    <row r="768" spans="1:19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166"/>
      <c r="L768" s="166"/>
      <c r="M768" s="166"/>
      <c r="N768" s="166"/>
      <c r="O768" s="166"/>
      <c r="P768" s="166"/>
      <c r="Q768" s="166"/>
      <c r="R768" s="166"/>
      <c r="S768" s="166"/>
    </row>
    <row r="769" spans="1:19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166"/>
      <c r="L769" s="166"/>
      <c r="M769" s="166"/>
      <c r="N769" s="166"/>
      <c r="O769" s="166"/>
      <c r="P769" s="166"/>
      <c r="Q769" s="166"/>
      <c r="R769" s="166"/>
      <c r="S769" s="166"/>
    </row>
    <row r="770" spans="1:19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166"/>
      <c r="L770" s="166"/>
      <c r="M770" s="166"/>
      <c r="N770" s="166"/>
      <c r="O770" s="166"/>
      <c r="P770" s="166"/>
      <c r="Q770" s="166"/>
      <c r="R770" s="166"/>
      <c r="S770" s="166"/>
    </row>
    <row r="771" spans="1:19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166"/>
      <c r="L771" s="166"/>
      <c r="M771" s="166"/>
      <c r="N771" s="166"/>
      <c r="O771" s="166"/>
      <c r="P771" s="166"/>
      <c r="Q771" s="166"/>
      <c r="R771" s="166"/>
      <c r="S771" s="166"/>
    </row>
    <row r="772" spans="1:19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166"/>
      <c r="L772" s="166"/>
      <c r="M772" s="166"/>
      <c r="N772" s="166"/>
      <c r="O772" s="166"/>
      <c r="P772" s="166"/>
      <c r="Q772" s="166"/>
      <c r="R772" s="166"/>
      <c r="S772" s="166"/>
    </row>
    <row r="773" spans="1:19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166"/>
      <c r="L773" s="166"/>
      <c r="M773" s="166"/>
      <c r="N773" s="166"/>
      <c r="O773" s="166"/>
      <c r="P773" s="166"/>
      <c r="Q773" s="166"/>
      <c r="R773" s="166"/>
      <c r="S773" s="166"/>
    </row>
    <row r="774" spans="1:19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166"/>
      <c r="L774" s="166"/>
      <c r="M774" s="166"/>
      <c r="N774" s="166"/>
      <c r="O774" s="166"/>
      <c r="P774" s="166"/>
      <c r="Q774" s="166"/>
      <c r="R774" s="166"/>
      <c r="S774" s="166"/>
    </row>
    <row r="775" spans="1:19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166"/>
      <c r="L775" s="166"/>
      <c r="M775" s="166"/>
      <c r="N775" s="166"/>
      <c r="O775" s="166"/>
      <c r="P775" s="166"/>
      <c r="Q775" s="166"/>
      <c r="R775" s="166"/>
      <c r="S775" s="166"/>
    </row>
    <row r="776" spans="1:19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166"/>
      <c r="L776" s="166"/>
      <c r="M776" s="166"/>
      <c r="N776" s="166"/>
      <c r="O776" s="166"/>
      <c r="P776" s="166"/>
      <c r="Q776" s="166"/>
      <c r="R776" s="166"/>
      <c r="S776" s="166"/>
    </row>
    <row r="777" spans="1:19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166"/>
      <c r="L777" s="166"/>
      <c r="M777" s="166"/>
      <c r="N777" s="166"/>
      <c r="O777" s="166"/>
      <c r="P777" s="166"/>
      <c r="Q777" s="166"/>
      <c r="R777" s="166"/>
      <c r="S777" s="166"/>
    </row>
    <row r="778" spans="1:19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166"/>
      <c r="L778" s="166"/>
      <c r="M778" s="166"/>
      <c r="N778" s="166"/>
      <c r="O778" s="166"/>
      <c r="P778" s="166"/>
      <c r="Q778" s="166"/>
      <c r="R778" s="166"/>
      <c r="S778" s="166"/>
    </row>
    <row r="779" spans="1:19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166"/>
      <c r="L779" s="166"/>
      <c r="M779" s="166"/>
      <c r="N779" s="166"/>
      <c r="O779" s="166"/>
      <c r="P779" s="166"/>
      <c r="Q779" s="166"/>
      <c r="R779" s="166"/>
      <c r="S779" s="166"/>
    </row>
    <row r="780" spans="1:19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166"/>
      <c r="L780" s="166"/>
      <c r="M780" s="166"/>
      <c r="N780" s="166"/>
      <c r="O780" s="166"/>
      <c r="P780" s="166"/>
      <c r="Q780" s="166"/>
      <c r="R780" s="166"/>
      <c r="S780" s="166"/>
    </row>
    <row r="781" spans="1:19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166"/>
      <c r="L781" s="166"/>
      <c r="M781" s="166"/>
      <c r="N781" s="166"/>
      <c r="O781" s="166"/>
      <c r="P781" s="166"/>
      <c r="Q781" s="166"/>
      <c r="R781" s="166"/>
      <c r="S781" s="166"/>
    </row>
    <row r="782" spans="1:19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166"/>
      <c r="L782" s="166"/>
      <c r="M782" s="166"/>
      <c r="N782" s="166"/>
      <c r="O782" s="166"/>
      <c r="P782" s="166"/>
      <c r="Q782" s="166"/>
      <c r="R782" s="166"/>
      <c r="S782" s="166"/>
    </row>
    <row r="783" spans="1:19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166"/>
      <c r="L783" s="166"/>
      <c r="M783" s="166"/>
      <c r="N783" s="166"/>
      <c r="O783" s="166"/>
      <c r="P783" s="166"/>
      <c r="Q783" s="166"/>
      <c r="R783" s="166"/>
      <c r="S783" s="166"/>
    </row>
    <row r="784" spans="1:19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166"/>
      <c r="L784" s="166"/>
      <c r="M784" s="166"/>
      <c r="N784" s="166"/>
      <c r="O784" s="166"/>
      <c r="P784" s="166"/>
      <c r="Q784" s="166"/>
      <c r="R784" s="166"/>
      <c r="S784" s="166"/>
    </row>
    <row r="785" spans="1:19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166"/>
      <c r="L785" s="166"/>
      <c r="M785" s="166"/>
      <c r="N785" s="166"/>
      <c r="O785" s="166"/>
      <c r="P785" s="166"/>
      <c r="Q785" s="166"/>
      <c r="R785" s="166"/>
      <c r="S785" s="166"/>
    </row>
    <row r="786" spans="1:19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166"/>
      <c r="L786" s="166"/>
      <c r="M786" s="166"/>
      <c r="N786" s="166"/>
      <c r="O786" s="166"/>
      <c r="P786" s="166"/>
      <c r="Q786" s="166"/>
      <c r="R786" s="166"/>
      <c r="S786" s="166"/>
    </row>
    <row r="787" spans="1:19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166"/>
      <c r="L787" s="166"/>
      <c r="M787" s="166"/>
      <c r="N787" s="166"/>
      <c r="O787" s="166"/>
      <c r="P787" s="166"/>
      <c r="Q787" s="166"/>
      <c r="R787" s="166"/>
      <c r="S787" s="166"/>
    </row>
    <row r="788" spans="1:19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166"/>
      <c r="L788" s="166"/>
      <c r="M788" s="166"/>
      <c r="N788" s="166"/>
      <c r="O788" s="166"/>
      <c r="P788" s="166"/>
      <c r="Q788" s="166"/>
      <c r="R788" s="166"/>
      <c r="S788" s="166"/>
    </row>
    <row r="789" spans="1:19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166"/>
      <c r="L789" s="166"/>
      <c r="M789" s="166"/>
      <c r="N789" s="166"/>
      <c r="O789" s="166"/>
      <c r="P789" s="166"/>
      <c r="Q789" s="166"/>
      <c r="R789" s="166"/>
      <c r="S789" s="166"/>
    </row>
    <row r="790" spans="1:19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66"/>
      <c r="P790" s="166"/>
      <c r="Q790" s="166"/>
      <c r="R790" s="166"/>
      <c r="S790" s="166"/>
    </row>
    <row r="791" spans="1:19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  <c r="S791" s="166"/>
    </row>
    <row r="792" spans="1:19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166"/>
      <c r="L792" s="166"/>
      <c r="M792" s="166"/>
      <c r="N792" s="166"/>
      <c r="O792" s="166"/>
      <c r="P792" s="166"/>
      <c r="Q792" s="166"/>
      <c r="R792" s="166"/>
      <c r="S792" s="166"/>
    </row>
    <row r="793" spans="1:19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166"/>
      <c r="L793" s="166"/>
      <c r="M793" s="166"/>
      <c r="N793" s="166"/>
      <c r="O793" s="166"/>
      <c r="P793" s="166"/>
      <c r="Q793" s="166"/>
      <c r="R793" s="166"/>
      <c r="S793" s="166"/>
    </row>
    <row r="794" spans="1:19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166"/>
      <c r="L794" s="166"/>
      <c r="M794" s="166"/>
      <c r="N794" s="166"/>
      <c r="O794" s="166"/>
      <c r="P794" s="166"/>
      <c r="Q794" s="166"/>
      <c r="R794" s="166"/>
      <c r="S794" s="166"/>
    </row>
    <row r="795" spans="1:19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166"/>
      <c r="L795" s="166"/>
      <c r="M795" s="166"/>
      <c r="N795" s="166"/>
      <c r="O795" s="166"/>
      <c r="P795" s="166"/>
      <c r="Q795" s="166"/>
      <c r="R795" s="166"/>
      <c r="S795" s="166"/>
    </row>
    <row r="796" spans="1:19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166"/>
      <c r="L796" s="166"/>
      <c r="M796" s="166"/>
      <c r="N796" s="166"/>
      <c r="O796" s="166"/>
      <c r="P796" s="166"/>
      <c r="Q796" s="166"/>
      <c r="R796" s="166"/>
      <c r="S796" s="166"/>
    </row>
    <row r="797" spans="1:19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166"/>
      <c r="L797" s="166"/>
      <c r="M797" s="166"/>
      <c r="N797" s="166"/>
      <c r="O797" s="166"/>
      <c r="P797" s="166"/>
      <c r="Q797" s="166"/>
      <c r="R797" s="166"/>
      <c r="S797" s="166"/>
    </row>
    <row r="798" spans="1:19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166"/>
      <c r="L798" s="166"/>
      <c r="M798" s="166"/>
      <c r="N798" s="166"/>
      <c r="O798" s="166"/>
      <c r="P798" s="166"/>
      <c r="Q798" s="166"/>
      <c r="R798" s="166"/>
      <c r="S798" s="166"/>
    </row>
    <row r="799" spans="1:19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166"/>
      <c r="L799" s="166"/>
      <c r="M799" s="166"/>
      <c r="N799" s="166"/>
      <c r="O799" s="166"/>
      <c r="P799" s="166"/>
      <c r="Q799" s="166"/>
      <c r="R799" s="166"/>
      <c r="S799" s="166"/>
    </row>
    <row r="800" spans="1:19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166"/>
      <c r="L800" s="166"/>
      <c r="M800" s="166"/>
      <c r="N800" s="166"/>
      <c r="O800" s="166"/>
      <c r="P800" s="166"/>
      <c r="Q800" s="166"/>
      <c r="R800" s="166"/>
      <c r="S800" s="166"/>
    </row>
    <row r="801" spans="1:19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166"/>
      <c r="L801" s="166"/>
      <c r="M801" s="166"/>
      <c r="N801" s="166"/>
      <c r="O801" s="166"/>
      <c r="P801" s="166"/>
      <c r="Q801" s="166"/>
      <c r="R801" s="166"/>
      <c r="S801" s="166"/>
    </row>
    <row r="802" spans="1:19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166"/>
      <c r="L802" s="166"/>
      <c r="M802" s="166"/>
      <c r="N802" s="166"/>
      <c r="O802" s="166"/>
      <c r="P802" s="166"/>
      <c r="Q802" s="166"/>
      <c r="R802" s="166"/>
      <c r="S802" s="166"/>
    </row>
    <row r="803" spans="1:19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166"/>
      <c r="L803" s="166"/>
      <c r="M803" s="166"/>
      <c r="N803" s="166"/>
      <c r="O803" s="166"/>
      <c r="P803" s="166"/>
      <c r="Q803" s="166"/>
      <c r="R803" s="166"/>
      <c r="S803" s="166"/>
    </row>
    <row r="804" spans="1:19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166"/>
      <c r="L804" s="166"/>
      <c r="M804" s="166"/>
      <c r="N804" s="166"/>
      <c r="O804" s="166"/>
      <c r="P804" s="166"/>
      <c r="Q804" s="166"/>
      <c r="R804" s="166"/>
      <c r="S804" s="166"/>
    </row>
    <row r="805" spans="1:19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166"/>
      <c r="L805" s="166"/>
      <c r="M805" s="166"/>
      <c r="N805" s="166"/>
      <c r="O805" s="166"/>
      <c r="P805" s="166"/>
      <c r="Q805" s="166"/>
      <c r="R805" s="166"/>
      <c r="S805" s="166"/>
    </row>
    <row r="806" spans="1:19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166"/>
      <c r="L806" s="166"/>
      <c r="M806" s="166"/>
      <c r="N806" s="166"/>
      <c r="O806" s="166"/>
      <c r="P806" s="166"/>
      <c r="Q806" s="166"/>
      <c r="R806" s="166"/>
      <c r="S806" s="166"/>
    </row>
    <row r="807" spans="1:19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166"/>
      <c r="L807" s="166"/>
      <c r="M807" s="166"/>
      <c r="N807" s="166"/>
      <c r="O807" s="166"/>
      <c r="P807" s="166"/>
      <c r="Q807" s="166"/>
      <c r="R807" s="166"/>
      <c r="S807" s="166"/>
    </row>
    <row r="808" spans="1:19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166"/>
      <c r="L808" s="166"/>
      <c r="M808" s="166"/>
      <c r="N808" s="166"/>
      <c r="O808" s="166"/>
      <c r="P808" s="166"/>
      <c r="Q808" s="166"/>
      <c r="R808" s="166"/>
      <c r="S808" s="166"/>
    </row>
    <row r="809" spans="1:19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166"/>
      <c r="L809" s="166"/>
      <c r="M809" s="166"/>
      <c r="N809" s="166"/>
      <c r="O809" s="166"/>
      <c r="P809" s="166"/>
      <c r="Q809" s="166"/>
      <c r="R809" s="166"/>
      <c r="S809" s="166"/>
    </row>
    <row r="810" spans="1:19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166"/>
      <c r="L810" s="166"/>
      <c r="M810" s="166"/>
      <c r="N810" s="166"/>
      <c r="O810" s="166"/>
      <c r="P810" s="166"/>
      <c r="Q810" s="166"/>
      <c r="R810" s="166"/>
      <c r="S810" s="166"/>
    </row>
    <row r="811" spans="1:19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166"/>
      <c r="L811" s="166"/>
      <c r="M811" s="166"/>
      <c r="N811" s="166"/>
      <c r="O811" s="166"/>
      <c r="P811" s="166"/>
      <c r="Q811" s="166"/>
      <c r="R811" s="166"/>
      <c r="S811" s="166"/>
    </row>
    <row r="812" spans="1:19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166"/>
      <c r="L812" s="166"/>
      <c r="M812" s="166"/>
      <c r="N812" s="166"/>
      <c r="O812" s="166"/>
      <c r="P812" s="166"/>
      <c r="Q812" s="166"/>
      <c r="R812" s="166"/>
      <c r="S812" s="166"/>
    </row>
    <row r="813" spans="1:19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166"/>
      <c r="L813" s="166"/>
      <c r="M813" s="166"/>
      <c r="N813" s="166"/>
      <c r="O813" s="166"/>
      <c r="P813" s="166"/>
      <c r="Q813" s="166"/>
      <c r="R813" s="166"/>
      <c r="S813" s="166"/>
    </row>
    <row r="814" spans="1:19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166"/>
      <c r="L814" s="166"/>
      <c r="M814" s="166"/>
      <c r="N814" s="166"/>
      <c r="O814" s="166"/>
      <c r="P814" s="166"/>
      <c r="Q814" s="166"/>
      <c r="R814" s="166"/>
      <c r="S814" s="166"/>
    </row>
    <row r="815" spans="1:19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  <c r="S815" s="166"/>
    </row>
    <row r="816" spans="1:19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166"/>
      <c r="L816" s="166"/>
      <c r="M816" s="166"/>
      <c r="N816" s="166"/>
      <c r="O816" s="166"/>
      <c r="P816" s="166"/>
      <c r="Q816" s="166"/>
      <c r="R816" s="166"/>
      <c r="S816" s="166"/>
    </row>
    <row r="817" spans="1:19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166"/>
      <c r="L817" s="166"/>
      <c r="M817" s="166"/>
      <c r="N817" s="166"/>
      <c r="O817" s="166"/>
      <c r="P817" s="166"/>
      <c r="Q817" s="166"/>
      <c r="R817" s="166"/>
      <c r="S817" s="166"/>
    </row>
    <row r="818" spans="1:19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166"/>
      <c r="L818" s="166"/>
      <c r="M818" s="166"/>
      <c r="N818" s="166"/>
      <c r="O818" s="166"/>
      <c r="P818" s="166"/>
      <c r="Q818" s="166"/>
      <c r="R818" s="166"/>
      <c r="S818" s="166"/>
    </row>
    <row r="819" spans="1:19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166"/>
      <c r="L819" s="166"/>
      <c r="M819" s="166"/>
      <c r="N819" s="166"/>
      <c r="O819" s="166"/>
      <c r="P819" s="166"/>
      <c r="Q819" s="166"/>
      <c r="R819" s="166"/>
      <c r="S819" s="166"/>
    </row>
    <row r="820" spans="1:19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166"/>
      <c r="L820" s="166"/>
      <c r="M820" s="166"/>
      <c r="N820" s="166"/>
      <c r="O820" s="166"/>
      <c r="P820" s="166"/>
      <c r="Q820" s="166"/>
      <c r="R820" s="166"/>
      <c r="S820" s="166"/>
    </row>
    <row r="821" spans="1:19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166"/>
      <c r="L821" s="166"/>
      <c r="M821" s="166"/>
      <c r="N821" s="166"/>
      <c r="O821" s="166"/>
      <c r="P821" s="166"/>
      <c r="Q821" s="166"/>
      <c r="R821" s="166"/>
      <c r="S821" s="166"/>
    </row>
    <row r="822" spans="1:19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166"/>
      <c r="L822" s="166"/>
      <c r="M822" s="166"/>
      <c r="N822" s="166"/>
      <c r="O822" s="166"/>
      <c r="P822" s="166"/>
      <c r="Q822" s="166"/>
      <c r="R822" s="166"/>
      <c r="S822" s="166"/>
    </row>
    <row r="823" spans="1:19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166"/>
      <c r="L823" s="166"/>
      <c r="M823" s="166"/>
      <c r="N823" s="166"/>
      <c r="O823" s="166"/>
      <c r="P823" s="166"/>
      <c r="Q823" s="166"/>
      <c r="R823" s="166"/>
      <c r="S823" s="166"/>
    </row>
    <row r="824" spans="1:19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166"/>
      <c r="L824" s="166"/>
      <c r="M824" s="166"/>
      <c r="N824" s="166"/>
      <c r="O824" s="166"/>
      <c r="P824" s="166"/>
      <c r="Q824" s="166"/>
      <c r="R824" s="166"/>
      <c r="S824" s="166"/>
    </row>
    <row r="825" spans="1:19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166"/>
      <c r="L825" s="166"/>
      <c r="M825" s="166"/>
      <c r="N825" s="166"/>
      <c r="O825" s="166"/>
      <c r="P825" s="166"/>
      <c r="Q825" s="166"/>
      <c r="R825" s="166"/>
      <c r="S825" s="166"/>
    </row>
    <row r="826" spans="1:19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166"/>
      <c r="L826" s="166"/>
      <c r="M826" s="166"/>
      <c r="N826" s="166"/>
      <c r="O826" s="166"/>
      <c r="P826" s="166"/>
      <c r="Q826" s="166"/>
      <c r="R826" s="166"/>
      <c r="S826" s="166"/>
    </row>
    <row r="827" spans="1:19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166"/>
      <c r="L827" s="166"/>
      <c r="M827" s="166"/>
      <c r="N827" s="166"/>
      <c r="O827" s="166"/>
      <c r="P827" s="166"/>
      <c r="Q827" s="166"/>
      <c r="R827" s="166"/>
      <c r="S827" s="166"/>
    </row>
    <row r="828" spans="1:19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166"/>
      <c r="L828" s="166"/>
      <c r="M828" s="166"/>
      <c r="N828" s="166"/>
      <c r="O828" s="166"/>
      <c r="P828" s="166"/>
      <c r="Q828" s="166"/>
      <c r="R828" s="166"/>
      <c r="S828" s="166"/>
    </row>
    <row r="829" spans="1:19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166"/>
      <c r="L829" s="166"/>
      <c r="M829" s="166"/>
      <c r="N829" s="166"/>
      <c r="O829" s="166"/>
      <c r="P829" s="166"/>
      <c r="Q829" s="166"/>
      <c r="R829" s="166"/>
      <c r="S829" s="166"/>
    </row>
    <row r="830" spans="1:19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166"/>
      <c r="L830" s="166"/>
      <c r="M830" s="166"/>
      <c r="N830" s="166"/>
      <c r="O830" s="166"/>
      <c r="P830" s="166"/>
      <c r="Q830" s="166"/>
      <c r="R830" s="166"/>
      <c r="S830" s="166"/>
    </row>
    <row r="831" spans="1:19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166"/>
      <c r="L831" s="166"/>
      <c r="M831" s="166"/>
      <c r="N831" s="166"/>
      <c r="O831" s="166"/>
      <c r="P831" s="166"/>
      <c r="Q831" s="166"/>
      <c r="R831" s="166"/>
      <c r="S831" s="166"/>
    </row>
    <row r="832" spans="1:19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166"/>
      <c r="L832" s="166"/>
      <c r="M832" s="166"/>
      <c r="N832" s="166"/>
      <c r="O832" s="166"/>
      <c r="P832" s="166"/>
      <c r="Q832" s="166"/>
      <c r="R832" s="166"/>
      <c r="S832" s="166"/>
    </row>
    <row r="833" spans="1:19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166"/>
      <c r="L833" s="166"/>
      <c r="M833" s="166"/>
      <c r="N833" s="166"/>
      <c r="O833" s="166"/>
      <c r="P833" s="166"/>
      <c r="Q833" s="166"/>
      <c r="R833" s="166"/>
      <c r="S833" s="166"/>
    </row>
    <row r="834" spans="1:19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166"/>
      <c r="L834" s="166"/>
      <c r="M834" s="166"/>
      <c r="N834" s="166"/>
      <c r="O834" s="166"/>
      <c r="P834" s="166"/>
      <c r="Q834" s="166"/>
      <c r="R834" s="166"/>
      <c r="S834" s="166"/>
    </row>
    <row r="835" spans="1:19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166"/>
      <c r="L835" s="166"/>
      <c r="M835" s="166"/>
      <c r="N835" s="166"/>
      <c r="O835" s="166"/>
      <c r="P835" s="166"/>
      <c r="Q835" s="166"/>
      <c r="R835" s="166"/>
      <c r="S835" s="166"/>
    </row>
    <row r="836" spans="1:19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166"/>
      <c r="L836" s="166"/>
      <c r="M836" s="166"/>
      <c r="N836" s="166"/>
      <c r="O836" s="166"/>
      <c r="P836" s="166"/>
      <c r="Q836" s="166"/>
      <c r="R836" s="166"/>
      <c r="S836" s="166"/>
    </row>
    <row r="837" spans="1:19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166"/>
      <c r="L837" s="166"/>
      <c r="M837" s="166"/>
      <c r="N837" s="166"/>
      <c r="O837" s="166"/>
      <c r="P837" s="166"/>
      <c r="Q837" s="166"/>
      <c r="R837" s="166"/>
      <c r="S837" s="166"/>
    </row>
    <row r="838" spans="1:19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166"/>
      <c r="L838" s="166"/>
      <c r="M838" s="166"/>
      <c r="N838" s="166"/>
      <c r="O838" s="166"/>
      <c r="P838" s="166"/>
      <c r="Q838" s="166"/>
      <c r="R838" s="166"/>
      <c r="S838" s="166"/>
    </row>
    <row r="839" spans="1:19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166"/>
      <c r="L839" s="166"/>
      <c r="M839" s="166"/>
      <c r="N839" s="166"/>
      <c r="O839" s="166"/>
      <c r="P839" s="166"/>
      <c r="Q839" s="166"/>
      <c r="R839" s="166"/>
      <c r="S839" s="166"/>
    </row>
    <row r="840" spans="1:19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</row>
    <row r="841" spans="1:19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166"/>
      <c r="L841" s="166"/>
      <c r="M841" s="166"/>
      <c r="N841" s="166"/>
      <c r="O841" s="166"/>
      <c r="P841" s="166"/>
      <c r="Q841" s="166"/>
      <c r="R841" s="166"/>
      <c r="S841" s="166"/>
    </row>
    <row r="842" spans="1:19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166"/>
      <c r="L842" s="166"/>
      <c r="M842" s="166"/>
      <c r="N842" s="166"/>
      <c r="O842" s="166"/>
      <c r="P842" s="166"/>
      <c r="Q842" s="166"/>
      <c r="R842" s="166"/>
      <c r="S842" s="166"/>
    </row>
    <row r="843" spans="1:19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166"/>
      <c r="L843" s="166"/>
      <c r="M843" s="166"/>
      <c r="N843" s="166"/>
      <c r="O843" s="166"/>
      <c r="P843" s="166"/>
      <c r="Q843" s="166"/>
      <c r="R843" s="166"/>
      <c r="S843" s="166"/>
    </row>
    <row r="844" spans="1:19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166"/>
      <c r="L844" s="166"/>
      <c r="M844" s="166"/>
      <c r="N844" s="166"/>
      <c r="O844" s="166"/>
      <c r="P844" s="166"/>
      <c r="Q844" s="166"/>
      <c r="R844" s="166"/>
      <c r="S844" s="166"/>
    </row>
    <row r="845" spans="1:19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166"/>
      <c r="L845" s="166"/>
      <c r="M845" s="166"/>
      <c r="N845" s="166"/>
      <c r="O845" s="166"/>
      <c r="P845" s="166"/>
      <c r="Q845" s="166"/>
      <c r="R845" s="166"/>
      <c r="S845" s="166"/>
    </row>
    <row r="846" spans="1:19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166"/>
      <c r="L846" s="166"/>
      <c r="M846" s="166"/>
      <c r="N846" s="166"/>
      <c r="O846" s="166"/>
      <c r="P846" s="166"/>
      <c r="Q846" s="166"/>
      <c r="R846" s="166"/>
      <c r="S846" s="166"/>
    </row>
    <row r="847" spans="1:19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166"/>
      <c r="L847" s="166"/>
      <c r="M847" s="166"/>
      <c r="N847" s="166"/>
      <c r="O847" s="166"/>
      <c r="P847" s="166"/>
      <c r="Q847" s="166"/>
      <c r="R847" s="166"/>
      <c r="S847" s="166"/>
    </row>
    <row r="848" spans="1:19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166"/>
      <c r="L848" s="166"/>
      <c r="M848" s="166"/>
      <c r="N848" s="166"/>
      <c r="O848" s="166"/>
      <c r="P848" s="166"/>
      <c r="Q848" s="166"/>
      <c r="R848" s="166"/>
      <c r="S848" s="166"/>
    </row>
    <row r="849" spans="1:19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166"/>
      <c r="L849" s="166"/>
      <c r="M849" s="166"/>
      <c r="N849" s="166"/>
      <c r="O849" s="166"/>
      <c r="P849" s="166"/>
      <c r="Q849" s="166"/>
      <c r="R849" s="166"/>
      <c r="S849" s="166"/>
    </row>
    <row r="850" spans="1:19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166"/>
      <c r="L850" s="166"/>
      <c r="M850" s="166"/>
      <c r="N850" s="166"/>
      <c r="O850" s="166"/>
      <c r="P850" s="166"/>
      <c r="Q850" s="166"/>
      <c r="R850" s="166"/>
      <c r="S850" s="166"/>
    </row>
    <row r="851" spans="1:19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166"/>
      <c r="L851" s="166"/>
      <c r="M851" s="166"/>
      <c r="N851" s="166"/>
      <c r="O851" s="166"/>
      <c r="P851" s="166"/>
      <c r="Q851" s="166"/>
      <c r="R851" s="166"/>
      <c r="S851" s="166"/>
    </row>
    <row r="852" spans="1:19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166"/>
      <c r="L852" s="166"/>
      <c r="M852" s="166"/>
      <c r="N852" s="166"/>
      <c r="O852" s="166"/>
      <c r="P852" s="166"/>
      <c r="Q852" s="166"/>
      <c r="R852" s="166"/>
      <c r="S852" s="166"/>
    </row>
    <row r="853" spans="1:19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166"/>
      <c r="L853" s="166"/>
      <c r="M853" s="166"/>
      <c r="N853" s="166"/>
      <c r="O853" s="166"/>
      <c r="P853" s="166"/>
      <c r="Q853" s="166"/>
      <c r="R853" s="166"/>
      <c r="S853" s="166"/>
    </row>
    <row r="854" spans="1:19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166"/>
      <c r="L854" s="166"/>
      <c r="M854" s="166"/>
      <c r="N854" s="166"/>
      <c r="O854" s="166"/>
      <c r="P854" s="166"/>
      <c r="Q854" s="166"/>
      <c r="R854" s="166"/>
      <c r="S854" s="166"/>
    </row>
    <row r="855" spans="1:19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166"/>
      <c r="L855" s="166"/>
      <c r="M855" s="166"/>
      <c r="N855" s="166"/>
      <c r="O855" s="166"/>
      <c r="P855" s="166"/>
      <c r="Q855" s="166"/>
      <c r="R855" s="166"/>
      <c r="S855" s="166"/>
    </row>
    <row r="856" spans="1:19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166"/>
      <c r="L856" s="166"/>
      <c r="M856" s="166"/>
      <c r="N856" s="166"/>
      <c r="O856" s="166"/>
      <c r="P856" s="166"/>
      <c r="Q856" s="166"/>
      <c r="R856" s="166"/>
      <c r="S856" s="166"/>
    </row>
    <row r="857" spans="1:19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166"/>
      <c r="L857" s="166"/>
      <c r="M857" s="166"/>
      <c r="N857" s="166"/>
      <c r="O857" s="166"/>
      <c r="P857" s="166"/>
      <c r="Q857" s="166"/>
      <c r="R857" s="166"/>
      <c r="S857" s="166"/>
    </row>
    <row r="858" spans="1:19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166"/>
      <c r="L858" s="166"/>
      <c r="M858" s="166"/>
      <c r="N858" s="166"/>
      <c r="O858" s="166"/>
      <c r="P858" s="166"/>
      <c r="Q858" s="166"/>
      <c r="R858" s="166"/>
      <c r="S858" s="166"/>
    </row>
    <row r="859" spans="1:19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166"/>
      <c r="L859" s="166"/>
      <c r="M859" s="166"/>
      <c r="N859" s="166"/>
      <c r="O859" s="166"/>
      <c r="P859" s="166"/>
      <c r="Q859" s="166"/>
      <c r="R859" s="166"/>
      <c r="S859" s="166"/>
    </row>
    <row r="860" spans="1:19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166"/>
      <c r="L860" s="166"/>
      <c r="M860" s="166"/>
      <c r="N860" s="166"/>
      <c r="O860" s="166"/>
      <c r="P860" s="166"/>
      <c r="Q860" s="166"/>
      <c r="R860" s="166"/>
      <c r="S860" s="166"/>
    </row>
    <row r="861" spans="1:19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166"/>
      <c r="L861" s="166"/>
      <c r="M861" s="166"/>
      <c r="N861" s="166"/>
      <c r="O861" s="166"/>
      <c r="P861" s="166"/>
      <c r="Q861" s="166"/>
      <c r="R861" s="166"/>
      <c r="S861" s="166"/>
    </row>
    <row r="862" spans="1:19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166"/>
      <c r="L862" s="166"/>
      <c r="M862" s="166"/>
      <c r="N862" s="166"/>
      <c r="O862" s="166"/>
      <c r="P862" s="166"/>
      <c r="Q862" s="166"/>
      <c r="R862" s="166"/>
      <c r="S862" s="166"/>
    </row>
    <row r="863" spans="1:19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166"/>
      <c r="L863" s="166"/>
      <c r="M863" s="166"/>
      <c r="N863" s="166"/>
      <c r="O863" s="166"/>
      <c r="P863" s="166"/>
      <c r="Q863" s="166"/>
      <c r="R863" s="166"/>
      <c r="S863" s="166"/>
    </row>
    <row r="864" spans="1:19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</row>
    <row r="865" spans="1:19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166"/>
      <c r="L865" s="166"/>
      <c r="M865" s="166"/>
      <c r="N865" s="166"/>
      <c r="O865" s="166"/>
      <c r="P865" s="166"/>
      <c r="Q865" s="166"/>
      <c r="R865" s="166"/>
      <c r="S865" s="166"/>
    </row>
    <row r="866" spans="1:19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166"/>
      <c r="L866" s="166"/>
      <c r="M866" s="166"/>
      <c r="N866" s="166"/>
      <c r="O866" s="166"/>
      <c r="P866" s="166"/>
      <c r="Q866" s="166"/>
      <c r="R866" s="166"/>
      <c r="S866" s="166"/>
    </row>
    <row r="867" spans="1:19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166"/>
      <c r="L867" s="166"/>
      <c r="M867" s="166"/>
      <c r="N867" s="166"/>
      <c r="O867" s="166"/>
      <c r="P867" s="166"/>
      <c r="Q867" s="166"/>
      <c r="R867" s="166"/>
      <c r="S867" s="166"/>
    </row>
    <row r="868" spans="1:19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166"/>
      <c r="L868" s="166"/>
      <c r="M868" s="166"/>
      <c r="N868" s="166"/>
      <c r="O868" s="166"/>
      <c r="P868" s="166"/>
      <c r="Q868" s="166"/>
      <c r="R868" s="166"/>
      <c r="S868" s="166"/>
    </row>
    <row r="869" spans="1:19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166"/>
      <c r="L869" s="166"/>
      <c r="M869" s="166"/>
      <c r="N869" s="166"/>
      <c r="O869" s="166"/>
      <c r="P869" s="166"/>
      <c r="Q869" s="166"/>
      <c r="R869" s="166"/>
      <c r="S869" s="166"/>
    </row>
    <row r="870" spans="1:19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166"/>
      <c r="L870" s="166"/>
      <c r="M870" s="166"/>
      <c r="N870" s="166"/>
      <c r="O870" s="166"/>
      <c r="P870" s="166"/>
      <c r="Q870" s="166"/>
      <c r="R870" s="166"/>
      <c r="S870" s="166"/>
    </row>
    <row r="871" spans="1:19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166"/>
      <c r="L871" s="166"/>
      <c r="M871" s="166"/>
      <c r="N871" s="166"/>
      <c r="O871" s="166"/>
      <c r="P871" s="166"/>
      <c r="Q871" s="166"/>
      <c r="R871" s="166"/>
      <c r="S871" s="166"/>
    </row>
    <row r="872" spans="1:19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166"/>
      <c r="L872" s="166"/>
      <c r="M872" s="166"/>
      <c r="N872" s="166"/>
      <c r="O872" s="166"/>
      <c r="P872" s="166"/>
      <c r="Q872" s="166"/>
      <c r="R872" s="166"/>
      <c r="S872" s="166"/>
    </row>
    <row r="873" spans="1:19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166"/>
      <c r="L873" s="166"/>
      <c r="M873" s="166"/>
      <c r="N873" s="166"/>
      <c r="O873" s="166"/>
      <c r="P873" s="166"/>
      <c r="Q873" s="166"/>
      <c r="R873" s="166"/>
      <c r="S873" s="166"/>
    </row>
    <row r="874" spans="1:19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166"/>
      <c r="L874" s="166"/>
      <c r="M874" s="166"/>
      <c r="N874" s="166"/>
      <c r="O874" s="166"/>
      <c r="P874" s="166"/>
      <c r="Q874" s="166"/>
      <c r="R874" s="166"/>
      <c r="S874" s="166"/>
    </row>
    <row r="875" spans="1:19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166"/>
      <c r="L875" s="166"/>
      <c r="M875" s="166"/>
      <c r="N875" s="166"/>
      <c r="O875" s="166"/>
      <c r="P875" s="166"/>
      <c r="Q875" s="166"/>
      <c r="R875" s="166"/>
      <c r="S875" s="166"/>
    </row>
    <row r="876" spans="1:19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166"/>
      <c r="L876" s="166"/>
      <c r="M876" s="166"/>
      <c r="N876" s="166"/>
      <c r="O876" s="166"/>
      <c r="P876" s="166"/>
      <c r="Q876" s="166"/>
      <c r="R876" s="166"/>
      <c r="S876" s="166"/>
    </row>
    <row r="877" spans="1:19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166"/>
      <c r="L877" s="166"/>
      <c r="M877" s="166"/>
      <c r="N877" s="166"/>
      <c r="O877" s="166"/>
      <c r="P877" s="166"/>
      <c r="Q877" s="166"/>
      <c r="R877" s="166"/>
      <c r="S877" s="166"/>
    </row>
    <row r="878" spans="1:19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166"/>
      <c r="L878" s="166"/>
      <c r="M878" s="166"/>
      <c r="N878" s="166"/>
      <c r="O878" s="166"/>
      <c r="P878" s="166"/>
      <c r="Q878" s="166"/>
      <c r="R878" s="166"/>
      <c r="S878" s="166"/>
    </row>
    <row r="879" spans="1:19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166"/>
      <c r="L879" s="166"/>
      <c r="M879" s="166"/>
      <c r="N879" s="166"/>
      <c r="O879" s="166"/>
      <c r="P879" s="166"/>
      <c r="Q879" s="166"/>
      <c r="R879" s="166"/>
      <c r="S879" s="166"/>
    </row>
    <row r="880" spans="1:19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166"/>
      <c r="L880" s="166"/>
      <c r="M880" s="166"/>
      <c r="N880" s="166"/>
      <c r="O880" s="166"/>
      <c r="P880" s="166"/>
      <c r="Q880" s="166"/>
      <c r="R880" s="166"/>
      <c r="S880" s="166"/>
    </row>
    <row r="881" spans="1:19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166"/>
      <c r="L881" s="166"/>
      <c r="M881" s="166"/>
      <c r="N881" s="166"/>
      <c r="O881" s="166"/>
      <c r="P881" s="166"/>
      <c r="Q881" s="166"/>
      <c r="R881" s="166"/>
      <c r="S881" s="166"/>
    </row>
    <row r="882" spans="1:19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166"/>
      <c r="L882" s="166"/>
      <c r="M882" s="166"/>
      <c r="N882" s="166"/>
      <c r="O882" s="166"/>
      <c r="P882" s="166"/>
      <c r="Q882" s="166"/>
      <c r="R882" s="166"/>
      <c r="S882" s="166"/>
    </row>
    <row r="883" spans="1:19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166"/>
      <c r="L883" s="166"/>
      <c r="M883" s="166"/>
      <c r="N883" s="166"/>
      <c r="O883" s="166"/>
      <c r="P883" s="166"/>
      <c r="Q883" s="166"/>
      <c r="R883" s="166"/>
      <c r="S883" s="166"/>
    </row>
    <row r="884" spans="1:19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166"/>
      <c r="L884" s="166"/>
      <c r="M884" s="166"/>
      <c r="N884" s="166"/>
      <c r="O884" s="166"/>
      <c r="P884" s="166"/>
      <c r="Q884" s="166"/>
      <c r="R884" s="166"/>
      <c r="S884" s="166"/>
    </row>
    <row r="885" spans="1:19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166"/>
      <c r="L885" s="166"/>
      <c r="M885" s="166"/>
      <c r="N885" s="166"/>
      <c r="O885" s="166"/>
      <c r="P885" s="166"/>
      <c r="Q885" s="166"/>
      <c r="R885" s="166"/>
      <c r="S885" s="166"/>
    </row>
    <row r="886" spans="1:19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166"/>
      <c r="L886" s="166"/>
      <c r="M886" s="166"/>
      <c r="N886" s="166"/>
      <c r="O886" s="166"/>
      <c r="P886" s="166"/>
      <c r="Q886" s="166"/>
      <c r="R886" s="166"/>
      <c r="S886" s="166"/>
    </row>
    <row r="887" spans="1:19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166"/>
      <c r="L887" s="166"/>
      <c r="M887" s="166"/>
      <c r="N887" s="166"/>
      <c r="O887" s="166"/>
      <c r="P887" s="166"/>
      <c r="Q887" s="166"/>
      <c r="R887" s="166"/>
      <c r="S887" s="166"/>
    </row>
    <row r="888" spans="1:19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166"/>
      <c r="L888" s="166"/>
      <c r="M888" s="166"/>
      <c r="N888" s="166"/>
      <c r="O888" s="166"/>
      <c r="P888" s="166"/>
      <c r="Q888" s="166"/>
      <c r="R888" s="166"/>
      <c r="S888" s="166"/>
    </row>
    <row r="889" spans="1:19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  <c r="S889" s="166"/>
    </row>
    <row r="890" spans="1:19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166"/>
      <c r="L890" s="166"/>
      <c r="M890" s="166"/>
      <c r="N890" s="166"/>
      <c r="O890" s="166"/>
      <c r="P890" s="166"/>
      <c r="Q890" s="166"/>
      <c r="R890" s="166"/>
      <c r="S890" s="166"/>
    </row>
    <row r="891" spans="1:19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166"/>
      <c r="L891" s="166"/>
      <c r="M891" s="166"/>
      <c r="N891" s="166"/>
      <c r="O891" s="166"/>
      <c r="P891" s="166"/>
      <c r="Q891" s="166"/>
      <c r="R891" s="166"/>
      <c r="S891" s="166"/>
    </row>
    <row r="892" spans="1:19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166"/>
      <c r="L892" s="166"/>
      <c r="M892" s="166"/>
      <c r="N892" s="166"/>
      <c r="O892" s="166"/>
      <c r="P892" s="166"/>
      <c r="Q892" s="166"/>
      <c r="R892" s="166"/>
      <c r="S892" s="166"/>
    </row>
    <row r="893" spans="1:19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166"/>
      <c r="L893" s="166"/>
      <c r="M893" s="166"/>
      <c r="N893" s="166"/>
      <c r="O893" s="166"/>
      <c r="P893" s="166"/>
      <c r="Q893" s="166"/>
      <c r="R893" s="166"/>
      <c r="S893" s="166"/>
    </row>
    <row r="894" spans="1:19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166"/>
      <c r="L894" s="166"/>
      <c r="M894" s="166"/>
      <c r="N894" s="166"/>
      <c r="O894" s="166"/>
      <c r="P894" s="166"/>
      <c r="Q894" s="166"/>
      <c r="R894" s="166"/>
      <c r="S894" s="166"/>
    </row>
    <row r="895" spans="1:19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166"/>
      <c r="L895" s="166"/>
      <c r="M895" s="166"/>
      <c r="N895" s="166"/>
      <c r="O895" s="166"/>
      <c r="P895" s="166"/>
      <c r="Q895" s="166"/>
      <c r="R895" s="166"/>
      <c r="S895" s="166"/>
    </row>
    <row r="896" spans="1:19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166"/>
      <c r="L896" s="166"/>
      <c r="M896" s="166"/>
      <c r="N896" s="166"/>
      <c r="O896" s="166"/>
      <c r="P896" s="166"/>
      <c r="Q896" s="166"/>
      <c r="R896" s="166"/>
      <c r="S896" s="166"/>
    </row>
    <row r="897" spans="1:19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166"/>
      <c r="L897" s="166"/>
      <c r="M897" s="166"/>
      <c r="N897" s="166"/>
      <c r="O897" s="166"/>
      <c r="P897" s="166"/>
      <c r="Q897" s="166"/>
      <c r="R897" s="166"/>
      <c r="S897" s="166"/>
    </row>
    <row r="898" spans="1:19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166"/>
      <c r="L898" s="166"/>
      <c r="M898" s="166"/>
      <c r="N898" s="166"/>
      <c r="O898" s="166"/>
      <c r="P898" s="166"/>
      <c r="Q898" s="166"/>
      <c r="R898" s="166"/>
      <c r="S898" s="166"/>
    </row>
    <row r="899" spans="1:19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166"/>
      <c r="L899" s="166"/>
      <c r="M899" s="166"/>
      <c r="N899" s="166"/>
      <c r="O899" s="166"/>
      <c r="P899" s="166"/>
      <c r="Q899" s="166"/>
      <c r="R899" s="166"/>
      <c r="S899" s="166"/>
    </row>
    <row r="900" spans="1:19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166"/>
      <c r="L900" s="166"/>
      <c r="M900" s="166"/>
      <c r="N900" s="166"/>
      <c r="O900" s="166"/>
      <c r="P900" s="166"/>
      <c r="Q900" s="166"/>
      <c r="R900" s="166"/>
      <c r="S900" s="166"/>
    </row>
    <row r="901" spans="1:19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166"/>
      <c r="L901" s="166"/>
      <c r="M901" s="166"/>
      <c r="N901" s="166"/>
      <c r="O901" s="166"/>
      <c r="P901" s="166"/>
      <c r="Q901" s="166"/>
      <c r="R901" s="166"/>
      <c r="S901" s="166"/>
    </row>
    <row r="902" spans="1:19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166"/>
      <c r="L902" s="166"/>
      <c r="M902" s="166"/>
      <c r="N902" s="166"/>
      <c r="O902" s="166"/>
      <c r="P902" s="166"/>
      <c r="Q902" s="166"/>
      <c r="R902" s="166"/>
      <c r="S902" s="166"/>
    </row>
    <row r="903" spans="1:19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166"/>
      <c r="L903" s="166"/>
      <c r="M903" s="166"/>
      <c r="N903" s="166"/>
      <c r="O903" s="166"/>
      <c r="P903" s="166"/>
      <c r="Q903" s="166"/>
      <c r="R903" s="166"/>
      <c r="S903" s="166"/>
    </row>
    <row r="904" spans="1:19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166"/>
      <c r="L904" s="166"/>
      <c r="M904" s="166"/>
      <c r="N904" s="166"/>
      <c r="O904" s="166"/>
      <c r="P904" s="166"/>
      <c r="Q904" s="166"/>
      <c r="R904" s="166"/>
      <c r="S904" s="166"/>
    </row>
    <row r="905" spans="1:19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166"/>
      <c r="L905" s="166"/>
      <c r="M905" s="166"/>
      <c r="N905" s="166"/>
      <c r="O905" s="166"/>
      <c r="P905" s="166"/>
      <c r="Q905" s="166"/>
      <c r="R905" s="166"/>
      <c r="S905" s="166"/>
    </row>
    <row r="906" spans="1:19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166"/>
      <c r="L906" s="166"/>
      <c r="M906" s="166"/>
      <c r="N906" s="166"/>
      <c r="O906" s="166"/>
      <c r="P906" s="166"/>
      <c r="Q906" s="166"/>
      <c r="R906" s="166"/>
      <c r="S906" s="166"/>
    </row>
    <row r="907" spans="1:19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166"/>
      <c r="L907" s="166"/>
      <c r="M907" s="166"/>
      <c r="N907" s="166"/>
      <c r="O907" s="166"/>
      <c r="P907" s="166"/>
      <c r="Q907" s="166"/>
      <c r="R907" s="166"/>
      <c r="S907" s="166"/>
    </row>
    <row r="908" spans="1:19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166"/>
      <c r="L908" s="166"/>
      <c r="M908" s="166"/>
      <c r="N908" s="166"/>
      <c r="O908" s="166"/>
      <c r="P908" s="166"/>
      <c r="Q908" s="166"/>
      <c r="R908" s="166"/>
      <c r="S908" s="166"/>
    </row>
    <row r="909" spans="1:19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166"/>
      <c r="L909" s="166"/>
      <c r="M909" s="166"/>
      <c r="N909" s="166"/>
      <c r="O909" s="166"/>
      <c r="P909" s="166"/>
      <c r="Q909" s="166"/>
      <c r="R909" s="166"/>
      <c r="S909" s="166"/>
    </row>
    <row r="910" spans="1:19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166"/>
      <c r="L910" s="166"/>
      <c r="M910" s="166"/>
      <c r="N910" s="166"/>
      <c r="O910" s="166"/>
      <c r="P910" s="166"/>
      <c r="Q910" s="166"/>
      <c r="R910" s="166"/>
      <c r="S910" s="166"/>
    </row>
    <row r="911" spans="1:19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166"/>
      <c r="L911" s="166"/>
      <c r="M911" s="166"/>
      <c r="N911" s="166"/>
      <c r="O911" s="166"/>
      <c r="P911" s="166"/>
      <c r="Q911" s="166"/>
      <c r="R911" s="166"/>
      <c r="S911" s="166"/>
    </row>
    <row r="912" spans="1:19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166"/>
      <c r="L912" s="166"/>
      <c r="M912" s="166"/>
      <c r="N912" s="166"/>
      <c r="O912" s="166"/>
      <c r="P912" s="166"/>
      <c r="Q912" s="166"/>
      <c r="R912" s="166"/>
      <c r="S912" s="166"/>
    </row>
    <row r="913" spans="1:19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  <c r="S913" s="166"/>
    </row>
    <row r="914" spans="1:19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166"/>
      <c r="L914" s="166"/>
      <c r="M914" s="166"/>
      <c r="N914" s="166"/>
      <c r="O914" s="166"/>
      <c r="P914" s="166"/>
      <c r="Q914" s="166"/>
      <c r="R914" s="166"/>
      <c r="S914" s="166"/>
    </row>
    <row r="915" spans="1:19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166"/>
      <c r="L915" s="166"/>
      <c r="M915" s="166"/>
      <c r="N915" s="166"/>
      <c r="O915" s="166"/>
      <c r="P915" s="166"/>
      <c r="Q915" s="166"/>
      <c r="R915" s="166"/>
      <c r="S915" s="166"/>
    </row>
    <row r="916" spans="1:19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166"/>
      <c r="L916" s="166"/>
      <c r="M916" s="166"/>
      <c r="N916" s="166"/>
      <c r="O916" s="166"/>
      <c r="P916" s="166"/>
      <c r="Q916" s="166"/>
      <c r="R916" s="166"/>
      <c r="S916" s="166"/>
    </row>
    <row r="917" spans="1:19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166"/>
      <c r="L917" s="166"/>
      <c r="M917" s="166"/>
      <c r="N917" s="166"/>
      <c r="O917" s="166"/>
      <c r="P917" s="166"/>
      <c r="Q917" s="166"/>
      <c r="R917" s="166"/>
      <c r="S917" s="166"/>
    </row>
    <row r="918" spans="1:19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166"/>
      <c r="L918" s="166"/>
      <c r="M918" s="166"/>
      <c r="N918" s="166"/>
      <c r="O918" s="166"/>
      <c r="P918" s="166"/>
      <c r="Q918" s="166"/>
      <c r="R918" s="166"/>
      <c r="S918" s="166"/>
    </row>
    <row r="919" spans="1:19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166"/>
      <c r="L919" s="166"/>
      <c r="M919" s="166"/>
      <c r="N919" s="166"/>
      <c r="O919" s="166"/>
      <c r="P919" s="166"/>
      <c r="Q919" s="166"/>
      <c r="R919" s="166"/>
      <c r="S919" s="166"/>
    </row>
    <row r="920" spans="1:19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166"/>
      <c r="L920" s="166"/>
      <c r="M920" s="166"/>
      <c r="N920" s="166"/>
      <c r="O920" s="166"/>
      <c r="P920" s="166"/>
      <c r="Q920" s="166"/>
      <c r="R920" s="166"/>
      <c r="S920" s="166"/>
    </row>
    <row r="921" spans="1:19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166"/>
      <c r="L921" s="166"/>
      <c r="M921" s="166"/>
      <c r="N921" s="166"/>
      <c r="O921" s="166"/>
      <c r="P921" s="166"/>
      <c r="Q921" s="166"/>
      <c r="R921" s="166"/>
      <c r="S921" s="166"/>
    </row>
    <row r="922" spans="1:19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166"/>
      <c r="L922" s="166"/>
      <c r="M922" s="166"/>
      <c r="N922" s="166"/>
      <c r="O922" s="166"/>
      <c r="P922" s="166"/>
      <c r="Q922" s="166"/>
      <c r="R922" s="166"/>
      <c r="S922" s="166"/>
    </row>
    <row r="923" spans="1:19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166"/>
      <c r="L923" s="166"/>
      <c r="M923" s="166"/>
      <c r="N923" s="166"/>
      <c r="O923" s="166"/>
      <c r="P923" s="166"/>
      <c r="Q923" s="166"/>
      <c r="R923" s="166"/>
      <c r="S923" s="166"/>
    </row>
    <row r="924" spans="1:19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166"/>
      <c r="L924" s="166"/>
      <c r="M924" s="166"/>
      <c r="N924" s="166"/>
      <c r="O924" s="166"/>
      <c r="P924" s="166"/>
      <c r="Q924" s="166"/>
      <c r="R924" s="166"/>
      <c r="S924" s="166"/>
    </row>
    <row r="925" spans="1:19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166"/>
      <c r="L925" s="166"/>
      <c r="M925" s="166"/>
      <c r="N925" s="166"/>
      <c r="O925" s="166"/>
      <c r="P925" s="166"/>
      <c r="Q925" s="166"/>
      <c r="R925" s="166"/>
      <c r="S925" s="166"/>
    </row>
    <row r="926" spans="1:19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166"/>
      <c r="L926" s="166"/>
      <c r="M926" s="166"/>
      <c r="N926" s="166"/>
      <c r="O926" s="166"/>
      <c r="P926" s="166"/>
      <c r="Q926" s="166"/>
      <c r="R926" s="166"/>
      <c r="S926" s="166"/>
    </row>
    <row r="927" spans="1:19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166"/>
      <c r="L927" s="166"/>
      <c r="M927" s="166"/>
      <c r="N927" s="166"/>
      <c r="O927" s="166"/>
      <c r="P927" s="166"/>
      <c r="Q927" s="166"/>
      <c r="R927" s="166"/>
      <c r="S927" s="166"/>
    </row>
    <row r="928" spans="1:19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166"/>
      <c r="L928" s="166"/>
      <c r="M928" s="166"/>
      <c r="N928" s="166"/>
      <c r="O928" s="166"/>
      <c r="P928" s="166"/>
      <c r="Q928" s="166"/>
      <c r="R928" s="166"/>
      <c r="S928" s="166"/>
    </row>
    <row r="929" spans="1:19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166"/>
      <c r="L929" s="166"/>
      <c r="M929" s="166"/>
      <c r="N929" s="166"/>
      <c r="O929" s="166"/>
      <c r="P929" s="166"/>
      <c r="Q929" s="166"/>
      <c r="R929" s="166"/>
      <c r="S929" s="166"/>
    </row>
    <row r="930" spans="1:19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166"/>
      <c r="L930" s="166"/>
      <c r="M930" s="166"/>
      <c r="N930" s="166"/>
      <c r="O930" s="166"/>
      <c r="P930" s="166"/>
      <c r="Q930" s="166"/>
      <c r="R930" s="166"/>
      <c r="S930" s="166"/>
    </row>
    <row r="931" spans="1:19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166"/>
      <c r="L931" s="166"/>
      <c r="M931" s="166"/>
      <c r="N931" s="166"/>
      <c r="O931" s="166"/>
      <c r="P931" s="166"/>
      <c r="Q931" s="166"/>
      <c r="R931" s="166"/>
      <c r="S931" s="166"/>
    </row>
    <row r="932" spans="1:19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166"/>
      <c r="L932" s="166"/>
      <c r="M932" s="166"/>
      <c r="N932" s="166"/>
      <c r="O932" s="166"/>
      <c r="P932" s="166"/>
      <c r="Q932" s="166"/>
      <c r="R932" s="166"/>
      <c r="S932" s="166"/>
    </row>
    <row r="933" spans="1:19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166"/>
      <c r="L933" s="166"/>
      <c r="M933" s="166"/>
      <c r="N933" s="166"/>
      <c r="O933" s="166"/>
      <c r="P933" s="166"/>
      <c r="Q933" s="166"/>
      <c r="R933" s="166"/>
      <c r="S933" s="166"/>
    </row>
    <row r="934" spans="1:19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166"/>
      <c r="L934" s="166"/>
      <c r="M934" s="166"/>
      <c r="N934" s="166"/>
      <c r="O934" s="166"/>
      <c r="P934" s="166"/>
      <c r="Q934" s="166"/>
      <c r="R934" s="166"/>
      <c r="S934" s="166"/>
    </row>
    <row r="935" spans="1:19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166"/>
      <c r="L935" s="166"/>
      <c r="M935" s="166"/>
      <c r="N935" s="166"/>
      <c r="O935" s="166"/>
      <c r="P935" s="166"/>
      <c r="Q935" s="166"/>
      <c r="R935" s="166"/>
      <c r="S935" s="166"/>
    </row>
    <row r="936" spans="1:19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166"/>
      <c r="L936" s="166"/>
      <c r="M936" s="166"/>
      <c r="N936" s="166"/>
      <c r="O936" s="166"/>
      <c r="P936" s="166"/>
      <c r="Q936" s="166"/>
      <c r="R936" s="166"/>
      <c r="S936" s="166"/>
    </row>
    <row r="937" spans="1:19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166"/>
      <c r="L937" s="166"/>
      <c r="M937" s="166"/>
      <c r="N937" s="166"/>
      <c r="O937" s="166"/>
      <c r="P937" s="166"/>
      <c r="Q937" s="166"/>
      <c r="R937" s="166"/>
      <c r="S937" s="166"/>
    </row>
    <row r="938" spans="1:19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</row>
    <row r="939" spans="1:19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166"/>
      <c r="L939" s="166"/>
      <c r="M939" s="166"/>
      <c r="N939" s="166"/>
      <c r="O939" s="166"/>
      <c r="P939" s="166"/>
      <c r="Q939" s="166"/>
      <c r="R939" s="166"/>
      <c r="S939" s="166"/>
    </row>
    <row r="940" spans="1:19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166"/>
      <c r="L940" s="166"/>
      <c r="M940" s="166"/>
      <c r="N940" s="166"/>
      <c r="O940" s="166"/>
      <c r="P940" s="166"/>
      <c r="Q940" s="166"/>
      <c r="R940" s="166"/>
      <c r="S940" s="166"/>
    </row>
    <row r="941" spans="1:19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166"/>
      <c r="L941" s="166"/>
      <c r="M941" s="166"/>
      <c r="N941" s="166"/>
      <c r="O941" s="166"/>
      <c r="P941" s="166"/>
      <c r="Q941" s="166"/>
      <c r="R941" s="166"/>
      <c r="S941" s="166"/>
    </row>
    <row r="942" spans="1:19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166"/>
      <c r="L942" s="166"/>
      <c r="M942" s="166"/>
      <c r="N942" s="166"/>
      <c r="O942" s="166"/>
      <c r="P942" s="166"/>
      <c r="Q942" s="166"/>
      <c r="R942" s="166"/>
      <c r="S942" s="166"/>
    </row>
    <row r="943" spans="1:19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166"/>
      <c r="L943" s="166"/>
      <c r="M943" s="166"/>
      <c r="N943" s="166"/>
      <c r="O943" s="166"/>
      <c r="P943" s="166"/>
      <c r="Q943" s="166"/>
      <c r="R943" s="166"/>
      <c r="S943" s="166"/>
    </row>
    <row r="944" spans="1:19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166"/>
      <c r="L944" s="166"/>
      <c r="M944" s="166"/>
      <c r="N944" s="166"/>
      <c r="O944" s="166"/>
      <c r="P944" s="166"/>
      <c r="Q944" s="166"/>
      <c r="R944" s="166"/>
      <c r="S944" s="166"/>
    </row>
    <row r="945" spans="1:19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166"/>
      <c r="L945" s="166"/>
      <c r="M945" s="166"/>
      <c r="N945" s="166"/>
      <c r="O945" s="166"/>
      <c r="P945" s="166"/>
      <c r="Q945" s="166"/>
      <c r="R945" s="166"/>
      <c r="S945" s="166"/>
    </row>
    <row r="946" spans="1:19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166"/>
      <c r="L946" s="166"/>
      <c r="M946" s="166"/>
      <c r="N946" s="166"/>
      <c r="O946" s="166"/>
      <c r="P946" s="166"/>
      <c r="Q946" s="166"/>
      <c r="R946" s="166"/>
      <c r="S946" s="166"/>
    </row>
    <row r="947" spans="1:19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166"/>
      <c r="L947" s="166"/>
      <c r="M947" s="166"/>
      <c r="N947" s="166"/>
      <c r="O947" s="166"/>
      <c r="P947" s="166"/>
      <c r="Q947" s="166"/>
      <c r="R947" s="166"/>
      <c r="S947" s="166"/>
    </row>
    <row r="948" spans="1:19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166"/>
      <c r="L948" s="166"/>
      <c r="M948" s="166"/>
      <c r="N948" s="166"/>
      <c r="O948" s="166"/>
      <c r="P948" s="166"/>
      <c r="Q948" s="166"/>
      <c r="R948" s="166"/>
      <c r="S948" s="166"/>
    </row>
    <row r="949" spans="1:19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166"/>
      <c r="L949" s="166"/>
      <c r="M949" s="166"/>
      <c r="N949" s="166"/>
      <c r="O949" s="166"/>
      <c r="P949" s="166"/>
      <c r="Q949" s="166"/>
      <c r="R949" s="166"/>
      <c r="S949" s="166"/>
    </row>
    <row r="950" spans="1:19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166"/>
      <c r="L950" s="166"/>
      <c r="M950" s="166"/>
      <c r="N950" s="166"/>
      <c r="O950" s="166"/>
      <c r="P950" s="166"/>
      <c r="Q950" s="166"/>
      <c r="R950" s="166"/>
      <c r="S950" s="166"/>
    </row>
    <row r="951" spans="1:19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166"/>
      <c r="L951" s="166"/>
      <c r="M951" s="166"/>
      <c r="N951" s="166"/>
      <c r="O951" s="166"/>
      <c r="P951" s="166"/>
      <c r="Q951" s="166"/>
      <c r="R951" s="166"/>
      <c r="S951" s="166"/>
    </row>
    <row r="952" spans="1:19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166"/>
      <c r="L952" s="166"/>
      <c r="M952" s="166"/>
      <c r="N952" s="166"/>
      <c r="O952" s="166"/>
      <c r="P952" s="166"/>
      <c r="Q952" s="166"/>
      <c r="R952" s="166"/>
      <c r="S952" s="166"/>
    </row>
    <row r="953" spans="1:19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166"/>
      <c r="L953" s="166"/>
      <c r="M953" s="166"/>
      <c r="N953" s="166"/>
      <c r="O953" s="166"/>
      <c r="P953" s="166"/>
      <c r="Q953" s="166"/>
      <c r="R953" s="166"/>
      <c r="S953" s="166"/>
    </row>
    <row r="954" spans="1:19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166"/>
      <c r="L954" s="166"/>
      <c r="M954" s="166"/>
      <c r="N954" s="166"/>
      <c r="O954" s="166"/>
      <c r="P954" s="166"/>
      <c r="Q954" s="166"/>
      <c r="R954" s="166"/>
      <c r="S954" s="166"/>
    </row>
    <row r="955" spans="1:19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166"/>
      <c r="L955" s="166"/>
      <c r="M955" s="166"/>
      <c r="N955" s="166"/>
      <c r="O955" s="166"/>
      <c r="P955" s="166"/>
      <c r="Q955" s="166"/>
      <c r="R955" s="166"/>
      <c r="S955" s="166"/>
    </row>
    <row r="956" spans="1:19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166"/>
      <c r="L956" s="166"/>
      <c r="M956" s="166"/>
      <c r="N956" s="166"/>
      <c r="O956" s="166"/>
      <c r="P956" s="166"/>
      <c r="Q956" s="166"/>
      <c r="R956" s="166"/>
      <c r="S956" s="166"/>
    </row>
    <row r="957" spans="1:19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166"/>
      <c r="L957" s="166"/>
      <c r="M957" s="166"/>
      <c r="N957" s="166"/>
      <c r="O957" s="166"/>
      <c r="P957" s="166"/>
      <c r="Q957" s="166"/>
      <c r="R957" s="166"/>
      <c r="S957" s="166"/>
    </row>
    <row r="958" spans="1:19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166"/>
      <c r="L958" s="166"/>
      <c r="M958" s="166"/>
      <c r="N958" s="166"/>
      <c r="O958" s="166"/>
      <c r="P958" s="166"/>
      <c r="Q958" s="166"/>
      <c r="R958" s="166"/>
      <c r="S958" s="166"/>
    </row>
    <row r="959" spans="1:19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166"/>
      <c r="L959" s="166"/>
      <c r="M959" s="166"/>
      <c r="N959" s="166"/>
      <c r="O959" s="166"/>
      <c r="P959" s="166"/>
      <c r="Q959" s="166"/>
      <c r="R959" s="166"/>
      <c r="S959" s="166"/>
    </row>
    <row r="960" spans="1:19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166"/>
      <c r="L960" s="166"/>
      <c r="M960" s="166"/>
      <c r="N960" s="166"/>
      <c r="O960" s="166"/>
      <c r="P960" s="166"/>
      <c r="Q960" s="166"/>
      <c r="R960" s="166"/>
      <c r="S960" s="166"/>
    </row>
    <row r="961" spans="1:19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166"/>
      <c r="L961" s="166"/>
      <c r="M961" s="166"/>
      <c r="N961" s="166"/>
      <c r="O961" s="166"/>
      <c r="P961" s="166"/>
      <c r="Q961" s="166"/>
      <c r="R961" s="166"/>
      <c r="S961" s="166"/>
    </row>
    <row r="962" spans="1:19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</row>
    <row r="963" spans="1:19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166"/>
      <c r="L963" s="166"/>
      <c r="M963" s="166"/>
      <c r="N963" s="166"/>
      <c r="O963" s="166"/>
      <c r="P963" s="166"/>
      <c r="Q963" s="166"/>
      <c r="R963" s="166"/>
      <c r="S963" s="166"/>
    </row>
    <row r="964" spans="1:19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166"/>
      <c r="L964" s="166"/>
      <c r="M964" s="166"/>
      <c r="N964" s="166"/>
      <c r="O964" s="166"/>
      <c r="P964" s="166"/>
      <c r="Q964" s="166"/>
      <c r="R964" s="166"/>
      <c r="S964" s="166"/>
    </row>
    <row r="965" spans="1:19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166"/>
      <c r="L965" s="166"/>
      <c r="M965" s="166"/>
      <c r="N965" s="166"/>
      <c r="O965" s="166"/>
      <c r="P965" s="166"/>
      <c r="Q965" s="166"/>
      <c r="R965" s="166"/>
      <c r="S965" s="166"/>
    </row>
    <row r="966" spans="1:19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166"/>
      <c r="L966" s="166"/>
      <c r="M966" s="166"/>
      <c r="N966" s="166"/>
      <c r="O966" s="166"/>
      <c r="P966" s="166"/>
      <c r="Q966" s="166"/>
      <c r="R966" s="166"/>
      <c r="S966" s="166"/>
    </row>
    <row r="967" spans="1:19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166"/>
      <c r="L967" s="166"/>
      <c r="M967" s="166"/>
      <c r="N967" s="166"/>
      <c r="O967" s="166"/>
      <c r="P967" s="166"/>
      <c r="Q967" s="166"/>
      <c r="R967" s="166"/>
      <c r="S967" s="166"/>
    </row>
    <row r="968" spans="1:19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166"/>
      <c r="L968" s="166"/>
      <c r="M968" s="166"/>
      <c r="N968" s="166"/>
      <c r="O968" s="166"/>
      <c r="P968" s="166"/>
      <c r="Q968" s="166"/>
      <c r="R968" s="166"/>
      <c r="S968" s="166"/>
    </row>
    <row r="969" spans="1:19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166"/>
      <c r="L969" s="166"/>
      <c r="M969" s="166"/>
      <c r="N969" s="166"/>
      <c r="O969" s="166"/>
      <c r="P969" s="166"/>
      <c r="Q969" s="166"/>
      <c r="R969" s="166"/>
      <c r="S969" s="166"/>
    </row>
    <row r="970" spans="1:19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166"/>
      <c r="L970" s="166"/>
      <c r="M970" s="166"/>
      <c r="N970" s="166"/>
      <c r="O970" s="166"/>
      <c r="P970" s="166"/>
      <c r="Q970" s="166"/>
      <c r="R970" s="166"/>
      <c r="S970" s="166"/>
    </row>
    <row r="971" spans="1:19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166"/>
      <c r="L971" s="166"/>
      <c r="M971" s="166"/>
      <c r="N971" s="166"/>
      <c r="O971" s="166"/>
      <c r="P971" s="166"/>
      <c r="Q971" s="166"/>
      <c r="R971" s="166"/>
      <c r="S971" s="166"/>
    </row>
    <row r="972" spans="1:19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166"/>
      <c r="L972" s="166"/>
      <c r="M972" s="166"/>
      <c r="N972" s="166"/>
      <c r="O972" s="166"/>
      <c r="P972" s="166"/>
      <c r="Q972" s="166"/>
      <c r="R972" s="166"/>
      <c r="S972" s="166"/>
    </row>
    <row r="973" spans="1:19" ht="15.75" customHeight="1">
      <c r="A973" s="166"/>
      <c r="B973" s="166"/>
      <c r="C973" s="166"/>
      <c r="D973" s="166"/>
      <c r="E973" s="166"/>
      <c r="F973" s="166"/>
      <c r="G973" s="166"/>
      <c r="H973" s="166"/>
      <c r="I973" s="166"/>
      <c r="J973" s="166"/>
      <c r="K973" s="166"/>
      <c r="L973" s="166"/>
      <c r="M973" s="166"/>
      <c r="N973" s="166"/>
      <c r="O973" s="166"/>
      <c r="P973" s="166"/>
      <c r="Q973" s="166"/>
      <c r="R973" s="166"/>
      <c r="S973" s="166"/>
    </row>
    <row r="974" spans="1:19" ht="15.75" customHeight="1">
      <c r="A974" s="166"/>
      <c r="B974" s="166"/>
      <c r="C974" s="166"/>
      <c r="D974" s="166"/>
      <c r="E974" s="166"/>
      <c r="F974" s="166"/>
      <c r="G974" s="166"/>
      <c r="H974" s="166"/>
      <c r="I974" s="166"/>
      <c r="J974" s="166"/>
      <c r="K974" s="166"/>
      <c r="L974" s="166"/>
      <c r="M974" s="166"/>
      <c r="N974" s="166"/>
      <c r="O974" s="166"/>
      <c r="P974" s="166"/>
      <c r="Q974" s="166"/>
      <c r="R974" s="166"/>
      <c r="S974" s="166"/>
    </row>
    <row r="975" spans="1:19" ht="15.75" customHeight="1">
      <c r="A975" s="166"/>
      <c r="B975" s="166"/>
      <c r="C975" s="166"/>
      <c r="D975" s="166"/>
      <c r="E975" s="166"/>
      <c r="F975" s="166"/>
      <c r="G975" s="166"/>
      <c r="H975" s="166"/>
      <c r="I975" s="166"/>
      <c r="J975" s="166"/>
      <c r="K975" s="166"/>
      <c r="L975" s="166"/>
      <c r="M975" s="166"/>
      <c r="N975" s="166"/>
      <c r="O975" s="166"/>
      <c r="P975" s="166"/>
      <c r="Q975" s="166"/>
      <c r="R975" s="166"/>
      <c r="S975" s="166"/>
    </row>
    <row r="976" spans="1:19" ht="15.75" customHeight="1">
      <c r="A976" s="166"/>
      <c r="B976" s="166"/>
      <c r="C976" s="166"/>
      <c r="D976" s="166"/>
      <c r="E976" s="166"/>
      <c r="F976" s="166"/>
      <c r="G976" s="166"/>
      <c r="H976" s="166"/>
      <c r="I976" s="166"/>
      <c r="J976" s="166"/>
      <c r="K976" s="166"/>
      <c r="L976" s="166"/>
      <c r="M976" s="166"/>
      <c r="N976" s="166"/>
      <c r="O976" s="166"/>
      <c r="P976" s="166"/>
      <c r="Q976" s="166"/>
      <c r="R976" s="166"/>
      <c r="S976" s="166"/>
    </row>
    <row r="977" spans="1:19" ht="15.75" customHeight="1">
      <c r="A977" s="166"/>
      <c r="B977" s="166"/>
      <c r="C977" s="166"/>
      <c r="D977" s="166"/>
      <c r="E977" s="166"/>
      <c r="F977" s="166"/>
      <c r="G977" s="166"/>
      <c r="H977" s="166"/>
      <c r="I977" s="166"/>
      <c r="J977" s="166"/>
      <c r="K977" s="166"/>
      <c r="L977" s="166"/>
      <c r="M977" s="166"/>
      <c r="N977" s="166"/>
      <c r="O977" s="166"/>
      <c r="P977" s="166"/>
      <c r="Q977" s="166"/>
      <c r="R977" s="166"/>
      <c r="S977" s="166"/>
    </row>
    <row r="978" spans="1:19" ht="15.75" customHeight="1">
      <c r="A978" s="166"/>
      <c r="B978" s="166"/>
      <c r="C978" s="166"/>
      <c r="D978" s="166"/>
      <c r="E978" s="166"/>
      <c r="F978" s="166"/>
      <c r="G978" s="166"/>
      <c r="H978" s="166"/>
      <c r="I978" s="166"/>
      <c r="J978" s="166"/>
      <c r="K978" s="166"/>
      <c r="L978" s="166"/>
      <c r="M978" s="166"/>
      <c r="N978" s="166"/>
      <c r="O978" s="166"/>
      <c r="P978" s="166"/>
      <c r="Q978" s="166"/>
      <c r="R978" s="166"/>
      <c r="S978" s="166"/>
    </row>
    <row r="979" spans="1:19" ht="15.75" customHeight="1">
      <c r="A979" s="166"/>
      <c r="B979" s="166"/>
      <c r="C979" s="166"/>
      <c r="D979" s="166"/>
      <c r="E979" s="166"/>
      <c r="F979" s="166"/>
      <c r="G979" s="166"/>
      <c r="H979" s="166"/>
      <c r="I979" s="166"/>
      <c r="J979" s="166"/>
      <c r="K979" s="166"/>
      <c r="L979" s="166"/>
      <c r="M979" s="166"/>
      <c r="N979" s="166"/>
      <c r="O979" s="166"/>
      <c r="P979" s="166"/>
      <c r="Q979" s="166"/>
      <c r="R979" s="166"/>
      <c r="S979" s="166"/>
    </row>
    <row r="980" spans="1:19" ht="15.75" customHeight="1">
      <c r="A980" s="166"/>
      <c r="B980" s="166"/>
      <c r="C980" s="166"/>
      <c r="D980" s="166"/>
      <c r="E980" s="166"/>
      <c r="F980" s="166"/>
      <c r="G980" s="166"/>
      <c r="H980" s="166"/>
      <c r="I980" s="166"/>
      <c r="J980" s="166"/>
      <c r="K980" s="166"/>
      <c r="L980" s="166"/>
      <c r="M980" s="166"/>
      <c r="N980" s="166"/>
      <c r="O980" s="166"/>
      <c r="P980" s="166"/>
      <c r="Q980" s="166"/>
      <c r="R980" s="166"/>
      <c r="S980" s="166"/>
    </row>
    <row r="981" spans="1:19" ht="15.75" customHeight="1">
      <c r="A981" s="166"/>
      <c r="B981" s="166"/>
      <c r="C981" s="166"/>
      <c r="D981" s="166"/>
      <c r="E981" s="166"/>
      <c r="F981" s="166"/>
      <c r="G981" s="166"/>
      <c r="H981" s="166"/>
      <c r="I981" s="166"/>
      <c r="J981" s="166"/>
      <c r="K981" s="166"/>
      <c r="L981" s="166"/>
      <c r="M981" s="166"/>
      <c r="N981" s="166"/>
      <c r="O981" s="166"/>
      <c r="P981" s="166"/>
      <c r="Q981" s="166"/>
      <c r="R981" s="166"/>
      <c r="S981" s="166"/>
    </row>
    <row r="982" spans="1:19" ht="15.75" customHeight="1">
      <c r="A982" s="166"/>
      <c r="B982" s="166"/>
      <c r="C982" s="166"/>
      <c r="D982" s="166"/>
      <c r="E982" s="166"/>
      <c r="F982" s="166"/>
      <c r="G982" s="166"/>
      <c r="H982" s="166"/>
      <c r="I982" s="166"/>
      <c r="J982" s="166"/>
      <c r="K982" s="166"/>
      <c r="L982" s="166"/>
      <c r="M982" s="166"/>
      <c r="N982" s="166"/>
      <c r="O982" s="166"/>
      <c r="P982" s="166"/>
      <c r="Q982" s="166"/>
      <c r="R982" s="166"/>
      <c r="S982" s="166"/>
    </row>
  </sheetData>
  <autoFilter ref="A7:S42" xr:uid="{00000000-0009-0000-0000-000008000000}"/>
  <mergeCells count="21">
    <mergeCell ref="G4:G6"/>
    <mergeCell ref="H4:H6"/>
    <mergeCell ref="C29:D29"/>
    <mergeCell ref="C38:D38"/>
    <mergeCell ref="I4:I6"/>
    <mergeCell ref="P4:P6"/>
    <mergeCell ref="Q4:Q6"/>
    <mergeCell ref="R4:R6"/>
    <mergeCell ref="S4:S6"/>
    <mergeCell ref="A2:S2"/>
    <mergeCell ref="A4:A6"/>
    <mergeCell ref="B4:B6"/>
    <mergeCell ref="C4:C6"/>
    <mergeCell ref="D4:D6"/>
    <mergeCell ref="E4:E6"/>
    <mergeCell ref="F4:F6"/>
    <mergeCell ref="J4:J6"/>
    <mergeCell ref="K4:L6"/>
    <mergeCell ref="M4:M6"/>
    <mergeCell ref="N4:N6"/>
    <mergeCell ref="O4:O6"/>
  </mergeCells>
  <hyperlinks>
    <hyperlink ref="O10" r:id="rId1" xr:uid="{00000000-0004-0000-0800-000000000000}"/>
    <hyperlink ref="O11" r:id="rId2" xr:uid="{00000000-0004-0000-0800-000001000000}"/>
    <hyperlink ref="O13" r:id="rId3" xr:uid="{00000000-0004-0000-0800-000002000000}"/>
    <hyperlink ref="O15" r:id="rId4" xr:uid="{00000000-0004-0000-0800-000003000000}"/>
    <hyperlink ref="O16" r:id="rId5" xr:uid="{00000000-0004-0000-0800-000004000000}"/>
    <hyperlink ref="O17" r:id="rId6" xr:uid="{00000000-0004-0000-0800-000005000000}"/>
    <hyperlink ref="O18" r:id="rId7" xr:uid="{00000000-0004-0000-0800-000006000000}"/>
    <hyperlink ref="O19" r:id="rId8" xr:uid="{00000000-0004-0000-0800-000007000000}"/>
    <hyperlink ref="O20" r:id="rId9" xr:uid="{00000000-0004-0000-0800-000008000000}"/>
    <hyperlink ref="O21" r:id="rId10" xr:uid="{00000000-0004-0000-0800-000009000000}"/>
    <hyperlink ref="O22" r:id="rId11" xr:uid="{00000000-0004-0000-0800-00000A000000}"/>
    <hyperlink ref="O24" r:id="rId12" xr:uid="{00000000-0004-0000-0800-00000B000000}"/>
    <hyperlink ref="O25" r:id="rId13" xr:uid="{00000000-0004-0000-0800-00000C000000}"/>
    <hyperlink ref="O26" r:id="rId14" xr:uid="{00000000-0004-0000-0800-00000D000000}"/>
    <hyperlink ref="O27" r:id="rId15" xr:uid="{00000000-0004-0000-0800-00000E000000}"/>
    <hyperlink ref="O28" r:id="rId16" xr:uid="{00000000-0004-0000-0800-00000F000000}"/>
    <hyperlink ref="O36" r:id="rId17" xr:uid="{00000000-0004-0000-0800-000010000000}"/>
  </hyperlinks>
  <pageMargins left="0.31496062992125984" right="0.31496062992125984" top="0.23622047244094491" bottom="0.23622047244094491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14</vt:i4>
      </vt:variant>
      <vt:variant>
        <vt:lpstr>Іменовані діапазони</vt:lpstr>
      </vt:variant>
      <vt:variant>
        <vt:i4>2</vt:i4>
      </vt:variant>
    </vt:vector>
  </HeadingPairs>
  <TitlesOfParts>
    <vt:vector size="16" baseType="lpstr">
      <vt:lpstr>Стратегічні</vt:lpstr>
      <vt:lpstr>Реновація житла під ВПО</vt:lpstr>
      <vt:lpstr>Аркуш4</vt:lpstr>
      <vt:lpstr>Аркуш2</vt:lpstr>
      <vt:lpstr>Аркуш3</vt:lpstr>
      <vt:lpstr>Аркуш1</vt:lpstr>
      <vt:lpstr>додаток 2.3</vt:lpstr>
      <vt:lpstr>Варіант 1</vt:lpstr>
      <vt:lpstr>Варіант 2</vt:lpstr>
      <vt:lpstr>Варіант 2(по напрямах)</vt:lpstr>
      <vt:lpstr>Програма капбуд_16.02</vt:lpstr>
      <vt:lpstr>Стратегічні_16.02</vt:lpstr>
      <vt:lpstr>Гуртожитки_16.02</vt:lpstr>
      <vt:lpstr>Додаток 1</vt:lpstr>
      <vt:lpstr>'Додаток 1'!Заголовки_для_друку</vt:lpstr>
      <vt:lpstr>'Додаток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Відділ розвитку територій Dep</cp:lastModifiedBy>
  <cp:lastPrinted>2025-12-30T15:42:10Z</cp:lastPrinted>
  <dcterms:created xsi:type="dcterms:W3CDTF">2023-02-22T16:43:24Z</dcterms:created>
  <dcterms:modified xsi:type="dcterms:W3CDTF">2025-12-30T15:42:16Z</dcterms:modified>
</cp:coreProperties>
</file>